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1" autoFilterDateGrouping="1"/>
  </bookViews>
  <sheets>
    <sheet xmlns:r="http://schemas.openxmlformats.org/officeDocument/2006/relationships" name="Read me" sheetId="1" state="visible" r:id="rId1"/>
    <sheet xmlns:r="http://schemas.openxmlformats.org/officeDocument/2006/relationships" name="Request" sheetId="2" state="visible" r:id="rId2"/>
    <sheet xmlns:r="http://schemas.openxmlformats.org/officeDocument/2006/relationships" name="Handover" sheetId="3" state="visible" r:id="rId3"/>
    <sheet xmlns:r="http://schemas.openxmlformats.org/officeDocument/2006/relationships" name="Types" sheetId="4" state="visible" r:id="rId4"/>
    <sheet xmlns:r="http://schemas.openxmlformats.org/officeDocument/2006/relationships" name="Privacy" sheetId="5" state="visible" r:id="rId5"/>
    <sheet xmlns:r="http://schemas.openxmlformats.org/officeDocument/2006/relationships" name="Register" sheetId="6" state="visible" r:id="rId6"/>
    <sheet xmlns:r="http://schemas.openxmlformats.org/officeDocument/2006/relationships" name="Tiering" sheetId="7" state="visible" r:id="rId7"/>
    <sheet xmlns:r="http://schemas.openxmlformats.org/officeDocument/2006/relationships" name="Questionnaire" sheetId="8" state="visible" r:id="rId8"/>
    <sheet xmlns:r="http://schemas.openxmlformats.org/officeDocument/2006/relationships" name="Findings" sheetId="9" state="visible" r:id="rId9"/>
    <sheet xmlns:r="http://schemas.openxmlformats.org/officeDocument/2006/relationships" name="Exit &amp; SLA" sheetId="10" state="visible" r:id="rId10"/>
    <sheet xmlns:r="http://schemas.openxmlformats.org/officeDocument/2006/relationships" name="Calendar" sheetId="11" state="visible" r:id="rId11"/>
    <sheet xmlns:r="http://schemas.openxmlformats.org/officeDocument/2006/relationships" name="Request log" sheetId="12" state="visible" r:id="rId12"/>
  </sheets>
  <definedNames/>
  <calcPr calcId="124519" fullCalcOnLoad="1"/>
</workbook>
</file>

<file path=xl/styles.xml><?xml version="1.0" encoding="utf-8"?>
<styleSheet xmlns="http://schemas.openxmlformats.org/spreadsheetml/2006/main">
  <numFmts count="1">
    <numFmt numFmtId="164" formatCode="DD.MM.YYYY"/>
  </numFmts>
  <fonts count="14">
    <font>
      <name val="Calibri"/>
      <family val="2"/>
      <color theme="1"/>
      <sz val="11"/>
      <scheme val="minor"/>
    </font>
    <font>
      <name val="Inter"/>
      <b val="1"/>
      <color rgb="001A1A1A"/>
      <sz val="14"/>
    </font>
    <font>
      <name val="Inter"/>
      <color rgb="005A5A5A"/>
      <sz val="9"/>
    </font>
    <font>
      <name val="Inter"/>
      <b val="1"/>
      <color rgb="001A1A1A"/>
      <sz val="11"/>
    </font>
    <font>
      <name val="Inter"/>
      <b val="1"/>
      <color rgb="001A1A1A"/>
      <sz val="10"/>
    </font>
    <font>
      <name val="Inter"/>
      <color rgb="001A1A1A"/>
      <sz val="10"/>
    </font>
    <font>
      <name val="JetBrains Mono"/>
      <color rgb="008A8A8A"/>
      <sz val="8"/>
    </font>
    <font>
      <name val="Inter"/>
      <i val="1"/>
      <color rgb="005A5A5A"/>
      <sz val="8"/>
    </font>
    <font>
      <name val="Inter"/>
      <b val="1"/>
      <color rgb="001A1A1A"/>
      <sz val="9"/>
    </font>
    <font>
      <name val="Inter"/>
      <b val="1"/>
      <color rgb="00F50056"/>
      <sz val="10"/>
    </font>
    <font>
      <name val="Inter"/>
      <color rgb="005A5A5A"/>
      <sz val="8"/>
    </font>
    <font>
      <name val="Inter"/>
      <b val="1"/>
      <color rgb="00F50056"/>
      <sz val="12"/>
    </font>
    <font>
      <name val="Inter"/>
      <color rgb="00F50056"/>
      <sz val="10"/>
    </font>
    <font>
      <name val="Inter"/>
      <color rgb="005A5A5A"/>
      <sz val="10"/>
    </font>
  </fonts>
  <fills count="4">
    <fill>
      <patternFill/>
    </fill>
    <fill>
      <patternFill patternType="gray125"/>
    </fill>
    <fill>
      <patternFill patternType="solid">
        <fgColor rgb="00F7F8F9"/>
      </patternFill>
    </fill>
    <fill>
      <patternFill patternType="solid">
        <fgColor rgb="00F4F7F8"/>
      </patternFill>
    </fill>
  </fills>
  <borders count="11">
    <border>
      <left/>
      <right/>
      <top/>
      <bottom/>
      <diagonal/>
    </border>
    <border>
      <left style="thin">
        <color rgb="00D6D6D6"/>
      </left>
      <right style="thin">
        <color rgb="00D6D6D6"/>
      </right>
      <top style="thin">
        <color rgb="00D6D6D6"/>
      </top>
      <bottom style="medium">
        <color rgb="001A1A1A"/>
      </bottom>
    </border>
    <border>
      <left style="thin">
        <color rgb="00D6D6D6"/>
      </left>
      <right style="thin">
        <color rgb="00D6D6D6"/>
      </right>
      <top style="thin">
        <color rgb="00D6D6D6"/>
      </top>
      <bottom style="thin">
        <color rgb="00D6D6D6"/>
      </bottom>
    </border>
    <border>
      <left style="thin">
        <color rgb="00D6D6D6"/>
      </left>
      <right style="thin">
        <color rgb="00D6D6D6"/>
      </right>
      <top style="thin">
        <color rgb="001A1A1A"/>
      </top>
      <bottom style="medium">
        <color rgb="001A1A1A"/>
      </bottom>
    </border>
    <border>
      <bottom style="thin">
        <color rgb="001A1A1A"/>
      </bottom>
    </border>
    <border>
      <left/>
      <right/>
      <top style="thin">
        <color rgb="00D6D6D6"/>
      </top>
      <bottom/>
      <diagonal/>
    </border>
    <border>
      <left/>
      <right style="thin">
        <color rgb="00D6D6D6"/>
      </right>
      <top style="thin">
        <color rgb="00D6D6D6"/>
      </top>
      <bottom/>
      <diagonal/>
    </border>
    <border>
      <left/>
      <right/>
      <top style="thin">
        <color rgb="00D6D6D6"/>
      </top>
      <bottom style="thin">
        <color rgb="00D6D6D6"/>
      </bottom>
      <diagonal/>
    </border>
    <border>
      <left/>
      <right style="thin">
        <color rgb="00D6D6D6"/>
      </right>
      <top style="thin">
        <color rgb="00D6D6D6"/>
      </top>
      <bottom style="thin">
        <color rgb="00D6D6D6"/>
      </bottom>
      <diagonal/>
    </border>
    <border>
      <left/>
      <right/>
      <top/>
      <bottom style="thin">
        <color rgb="001A1A1A"/>
      </bottom>
      <diagonal/>
    </border>
    <border>
      <right/>
      <bottom style="thin">
        <color rgb="001A1A1A"/>
      </bottom>
    </border>
  </borders>
  <cellStyleXfs count="1">
    <xf numFmtId="0" fontId="0" fillId="0" borderId="0"/>
  </cellStyleXfs>
  <cellXfs count="45">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top" wrapText="1"/>
    </xf>
    <xf numFmtId="0" fontId="9" fillId="3" borderId="2" applyAlignment="1" pivotButton="0" quotePrefix="0" xfId="0">
      <alignment vertical="top" wrapText="1"/>
    </xf>
    <xf numFmtId="0" fontId="5" fillId="3" borderId="2" applyAlignment="1" pivotButton="0" quotePrefix="0" xfId="0">
      <alignment vertical="top" wrapText="1"/>
    </xf>
    <xf numFmtId="0" fontId="4" fillId="0" borderId="2" applyAlignment="1" pivotButton="0" quotePrefix="0" xfId="0">
      <alignment horizontal="center" vertical="top" wrapText="1"/>
    </xf>
    <xf numFmtId="0" fontId="7" fillId="0" borderId="0" applyAlignment="1" pivotButton="0" quotePrefix="0" xfId="0">
      <alignment vertical="top" wrapText="1"/>
    </xf>
    <xf numFmtId="0" fontId="5" fillId="0" borderId="2" applyAlignment="1" pivotButton="0" quotePrefix="0" xfId="0">
      <alignment vertical="top" wrapText="1"/>
    </xf>
    <xf numFmtId="0" fontId="6" fillId="0" borderId="2" applyAlignment="1" pivotButton="0" quotePrefix="0" xfId="0">
      <alignment vertical="top" wrapText="1"/>
    </xf>
    <xf numFmtId="164" fontId="5" fillId="3" borderId="2" applyAlignment="1" pivotButton="0" quotePrefix="0" xfId="0">
      <alignment vertical="top" wrapText="1"/>
    </xf>
    <xf numFmtId="164" fontId="4" fillId="0" borderId="2" applyAlignment="1" pivotButton="0" quotePrefix="0" xfId="0">
      <alignment horizontal="center" vertical="top" wrapText="1"/>
    </xf>
    <xf numFmtId="0" fontId="10" fillId="0" borderId="0" applyAlignment="1" pivotButton="0" quotePrefix="0" xfId="0">
      <alignment vertical="top" wrapText="1"/>
    </xf>
    <xf numFmtId="0" fontId="0" fillId="2" borderId="3" applyAlignment="1" pivotButton="0" quotePrefix="0" xfId="0">
      <alignment vertical="bottom" wrapText="1"/>
    </xf>
    <xf numFmtId="0" fontId="9" fillId="0" borderId="2" pivotButton="0" quotePrefix="0" xfId="0"/>
    <xf numFmtId="0" fontId="0" fillId="0" borderId="2" applyAlignment="1" pivotButton="0" quotePrefix="0" xfId="0">
      <alignment vertical="top" wrapText="1"/>
    </xf>
    <xf numFmtId="0" fontId="2" fillId="0" borderId="0" applyAlignment="1" pivotButton="0" quotePrefix="0" xfId="0">
      <alignment vertical="top" wrapText="1"/>
    </xf>
    <xf numFmtId="0" fontId="8" fillId="2" borderId="3" applyAlignment="1" pivotButton="0" quotePrefix="0" xfId="0">
      <alignment horizontal="center" vertical="bottom" wrapText="1"/>
    </xf>
    <xf numFmtId="0" fontId="5" fillId="0" borderId="2" applyAlignment="1" pivotButton="0" quotePrefix="0" xfId="0">
      <alignment vertical="center" wrapText="1"/>
    </xf>
    <xf numFmtId="0" fontId="4" fillId="0" borderId="2" applyAlignment="1" pivotButton="0" quotePrefix="0" xfId="0">
      <alignment horizontal="center"/>
    </xf>
    <xf numFmtId="0" fontId="0" fillId="0" borderId="0" applyAlignment="1" pivotButton="0" quotePrefix="0" xfId="0">
      <alignment vertical="top" wrapText="1"/>
    </xf>
    <xf numFmtId="0" fontId="0" fillId="0" borderId="4" applyAlignment="1" pivotButton="0" quotePrefix="0" xfId="0">
      <alignment vertical="bottom" wrapText="1"/>
    </xf>
    <xf numFmtId="0" fontId="0" fillId="0" borderId="4" pivotButton="0" quotePrefix="0" xfId="0"/>
    <xf numFmtId="0" fontId="0" fillId="0" borderId="0" applyAlignment="1" pivotButton="0" quotePrefix="0" xfId="0">
      <alignment vertical="center" wrapText="1"/>
    </xf>
    <xf numFmtId="0" fontId="5" fillId="3" borderId="2" applyAlignment="1" pivotButton="0" quotePrefix="0" xfId="0">
      <alignment vertical="center" wrapText="1"/>
    </xf>
    <xf numFmtId="164" fontId="5" fillId="3" borderId="2" applyAlignment="1" pivotButton="0" quotePrefix="0" xfId="0">
      <alignment vertical="center" wrapText="1"/>
    </xf>
    <xf numFmtId="0" fontId="4" fillId="0" borderId="2" applyAlignment="1" pivotButton="0" quotePrefix="0" xfId="0">
      <alignment horizontal="center" vertical="center" wrapText="1"/>
    </xf>
    <xf numFmtId="0" fontId="2" fillId="0" borderId="0" applyAlignment="1" pivotButton="0" quotePrefix="0" xfId="0">
      <alignment vertical="center" wrapText="1"/>
    </xf>
    <xf numFmtId="0" fontId="4" fillId="0" borderId="2" applyAlignment="1" pivotButton="0" quotePrefix="0" xfId="0">
      <alignment vertical="center" wrapText="1"/>
    </xf>
    <xf numFmtId="0" fontId="11" fillId="0" borderId="2" applyAlignment="1" pivotButton="0" quotePrefix="0" xfId="0">
      <alignment horizontal="center" vertical="center" wrapText="1"/>
    </xf>
    <xf numFmtId="0" fontId="12" fillId="0" borderId="0" applyAlignment="1" pivotButton="0" quotePrefix="0" xfId="0">
      <alignment vertical="top" wrapText="1"/>
    </xf>
    <xf numFmtId="0" fontId="9" fillId="0" borderId="2" applyAlignment="1" pivotButton="0" quotePrefix="0" xfId="0">
      <alignment horizontal="center" vertical="top"/>
    </xf>
    <xf numFmtId="0" fontId="13" fillId="0" borderId="2" applyAlignment="1" pivotButton="0" quotePrefix="0" xfId="0">
      <alignment vertical="top" wrapText="1"/>
    </xf>
    <xf numFmtId="0" fontId="0" fillId="0" borderId="2" pivotButton="0" quotePrefix="0" xfId="0"/>
    <xf numFmtId="0" fontId="0" fillId="0" borderId="7" pivotButton="0" quotePrefix="0" xfId="0"/>
    <xf numFmtId="0" fontId="0" fillId="0" borderId="8" pivotButton="0" quotePrefix="0" xfId="0"/>
    <xf numFmtId="0" fontId="9" fillId="0" borderId="0" applyAlignment="1" pivotButton="0" quotePrefix="0" xfId="0">
      <alignment vertical="center" wrapText="1"/>
    </xf>
    <xf numFmtId="0" fontId="9" fillId="3" borderId="2" applyAlignment="1" pivotButton="0" quotePrefix="0" xfId="0">
      <alignment vertical="center" wrapText="1"/>
    </xf>
    <xf numFmtId="0" fontId="0" fillId="0" borderId="9" pivotButton="0" quotePrefix="0" xfId="0"/>
    <xf numFmtId="0" fontId="0" fillId="0" borderId="10" applyAlignment="1" pivotButton="0" quotePrefix="0" xfId="0">
      <alignment vertical="bottom"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styles" Target="styles.xml" Id="rId13"/><Relationship Type="http://schemas.openxmlformats.org/officeDocument/2006/relationships/theme" Target="theme/theme1.xml" Id="rId1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tabColor rgb="003E8E9C"/>
    <outlinePr summaryBelow="1" summaryRight="1"/>
    <pageSetUpPr/>
  </sheetPr>
  <dimension ref="A1:C63"/>
  <sheetViews>
    <sheetView workbookViewId="0">
      <selection activeCell="A1" sqref="A1"/>
    </sheetView>
  </sheetViews>
  <sheetFormatPr baseColWidth="8" defaultRowHeight="15"/>
  <cols>
    <col width="3" customWidth="1" min="1" max="1"/>
    <col width="34" customWidth="1" min="2" max="2"/>
    <col width="96" customWidth="1" min="3" max="3"/>
  </cols>
  <sheetData>
    <row r="1"/>
    <row r="2">
      <c r="B2" s="1" t="inlineStr">
        <is>
          <t>ISMS-REG-20 — Supplier and third-party risk register</t>
        </is>
      </c>
    </row>
    <row r="3">
      <c r="B3" s="2" t="inlineStr">
        <is>
          <t>Intake form, tiering, questionnaire, findings, exit and sanctions screening in one workbook · Version 1.0 · Published 14 August 2026 · sameerkhairkar.com</t>
        </is>
      </c>
    </row>
    <row r="4"/>
    <row r="5">
      <c r="B5" s="3" t="inlineStr">
        <is>
          <t>What happens here</t>
        </is>
      </c>
      <c r="C5" s="2" t="inlineStr"/>
    </row>
    <row r="6" ht="30" customHeight="1">
      <c r="B6" s="4" t="inlineStr">
        <is>
          <t>Register</t>
        </is>
      </c>
      <c r="C6" s="5" t="inlineStr">
        <is>
          <t>Every direct supplier and service provider. This is a standalone obligation under CIR (EU) 2024/2690 Annex No. 5.2 — it applies regardless of any assessment, including tier "Low". Mandatory fields: contact point, ICT products/services/processes supplied.</t>
        </is>
      </c>
    </row>
    <row r="7" ht="30" customHeight="1">
      <c r="B7" s="4" t="inlineStr">
        <is>
          <t>Tiering</t>
        </is>
      </c>
      <c r="C7" s="5" t="inlineStr">
        <is>
          <t>The five axes D1–D5 from TPRM policy §3, 0–3 points each. Score and tier compute themselves. The overrides set a FLOOR — anything scoring higher stays higher.</t>
        </is>
      </c>
    </row>
    <row r="8" ht="30" customHeight="1">
      <c r="B8" s="4" t="inlineStr">
        <is>
          <t>Questionnaire</t>
        </is>
      </c>
      <c r="C8" s="5" t="inlineStr">
        <is>
          <t>What the supplier has to answer. The "applies from tier" column says who gets which question. Every question names its source.</t>
        </is>
      </c>
    </row>
    <row r="9" ht="30" customHeight="1">
      <c r="B9" s="4" t="inlineStr">
        <is>
          <t>Findings</t>
        </is>
      </c>
      <c r="C9" s="5" t="inlineStr">
        <is>
          <t>What is missing or does not fit, with a due date and an owner. If a finding stays open, the residual risk goes to REG-21.</t>
        </is>
      </c>
    </row>
    <row r="10" ht="30" customHeight="1">
      <c r="B10" s="4" t="inlineStr">
        <is>
          <t>Exit &amp; SLA</t>
        </is>
      </c>
      <c r="C10" s="5" t="inlineStr">
        <is>
          <t>What we do if this provider disappears tomorrow. The "Check" column compares the switchover time against the MTPD of the affected process from REG-19 and flags it when it is longer.</t>
        </is>
      </c>
    </row>
    <row r="11" ht="30" customHeight="1">
      <c r="B11" s="4" t="inlineStr">
        <is>
          <t>Calendar</t>
        </is>
      </c>
      <c r="C11" s="5" t="inlineStr">
        <is>
          <t>When each supplier is next due.</t>
        </is>
      </c>
    </row>
    <row r="12"/>
    <row r="13">
      <c r="B13" s="3" t="inlineStr">
        <is>
          <t>How to read this</t>
        </is>
      </c>
      <c r="C13" s="2" t="inlineStr"/>
    </row>
    <row r="14" ht="30" customHeight="1">
      <c r="B14" s="4" t="inlineStr">
        <is>
          <t>Tinted cells</t>
        </is>
      </c>
      <c r="C14" s="5" t="inlineStr">
        <is>
          <t>Input. This is where you type.</t>
        </is>
      </c>
    </row>
    <row r="15" ht="30" customHeight="1">
      <c r="B15" s="4" t="inlineStr">
        <is>
          <t>Bold and centred</t>
        </is>
      </c>
      <c r="C15" s="5" t="inlineStr">
        <is>
          <t>Formula. Do not overwrite — the row will compute incorrectly.</t>
        </is>
      </c>
    </row>
    <row r="16" ht="30" customHeight="1">
      <c r="B16" s="4" t="inlineStr">
        <is>
          <t>[CONFIRM]</t>
        </is>
      </c>
      <c r="C16" s="5" t="inlineStr">
        <is>
          <t>My assumption. Please confirm or correct.</t>
        </is>
      </c>
    </row>
    <row r="17" ht="30" customHeight="1">
      <c r="B17" s="4" t="inlineStr">
        <is>
          <t>[WORKSHOP]</t>
        </is>
      </c>
      <c r="C17" s="5" t="inlineStr">
        <is>
          <t>Needs a decision.</t>
        </is>
      </c>
    </row>
    <row r="18" ht="30" customHeight="1">
      <c r="B18" s="4" t="inlineStr">
        <is>
          <t>[FILL]</t>
        </is>
      </c>
      <c r="C18" s="5" t="inlineStr">
        <is>
          <t>A fact is still missing.</t>
        </is>
      </c>
    </row>
    <row r="19"/>
    <row r="20">
      <c r="B20" s="3" t="inlineStr">
        <is>
          <t>The order — it cannot be shuffled</t>
        </is>
      </c>
      <c r="C20" s="2" t="inlineStr"/>
    </row>
    <row r="21" ht="30" customHeight="1">
      <c r="B21" s="4" t="inlineStr">
        <is>
          <t>1 · Fill in the request</t>
        </is>
      </c>
      <c r="C21" s="5" t="inlineStr">
        <is>
          <t>Request sheet. One third party per request, tinted cells only. The tier computes itself from the answers, so the requester does not need to know the standard. Section 9 settles the data protection role, and that is the question everything else hangs on.</t>
        </is>
      </c>
    </row>
    <row r="22" ht="30" customHeight="1">
      <c r="B22" s="4" t="inlineStr">
        <is>
          <t>2 · Transfer</t>
        </is>
      </c>
      <c r="C22" s="5" t="inlineStr">
        <is>
          <t>Handover sheet: copy the finished rows into Register and into Tiering. Without a complete register, CIR No. 5.2 is not met, regardless of any assessment.</t>
        </is>
      </c>
    </row>
    <row r="23" ht="30" customHeight="1">
      <c r="B23" s="4" t="inlineStr">
        <is>
          <t>3 · Questionnaire and contract check</t>
        </is>
      </c>
      <c r="C23" s="5" t="inlineStr">
        <is>
          <t>The tier decides which questions. In addition: Privacy sheet, section B, as soon as a processor contract is needed. Wave 1 = Critical and High (TPRM policy §6).</t>
        </is>
      </c>
    </row>
    <row r="24" ht="30" customHeight="1">
      <c r="B24" s="4" t="inlineStr">
        <is>
          <t>4 · Track the findings</t>
        </is>
      </c>
      <c r="C24" s="5" t="inlineStr">
        <is>
          <t>A missing piece of evidence becomes a finding with a due date, not a silent tick. That applies to the data protection items just as much.</t>
        </is>
      </c>
    </row>
    <row r="25" ht="30" customHeight="1">
      <c r="B25" s="4" t="inlineStr">
        <is>
          <t>5 · Answer the exit question</t>
        </is>
      </c>
      <c r="C25" s="5" t="inlineStr">
        <is>
          <t>Mandatory for Critical and High. Switchover time against the MTPD from REG-19.</t>
        </is>
      </c>
    </row>
    <row r="26"/>
    <row r="27">
      <c r="B27" s="3" t="inlineStr">
        <is>
          <t>What an auditor will actually check</t>
        </is>
      </c>
      <c r="C27" s="2" t="inlineStr"/>
    </row>
    <row r="28" ht="30" customHeight="1">
      <c r="B28" s="4" t="inlineStr">
        <is>
          <t>Completeness</t>
        </is>
      </c>
      <c r="C28" s="5" t="inlineStr">
        <is>
          <t>Is every supplier that holds data or access in the register? An incomplete list is the most common finding.</t>
        </is>
      </c>
    </row>
    <row r="29" ht="30" customHeight="1">
      <c r="B29" s="4" t="inlineStr">
        <is>
          <t>Traceability</t>
        </is>
      </c>
      <c r="C29" s="5" t="inlineStr">
        <is>
          <t>Can every tier be derived from the five axes without anyone having to explain it?</t>
        </is>
      </c>
    </row>
    <row r="30" ht="30" customHeight="1">
      <c r="B30" s="4" t="inlineStr">
        <is>
          <t>Contracts</t>
        </is>
      </c>
      <c r="C30" s="5" t="inlineStr">
        <is>
          <t>Do the contracts at tier Critical and High cover the eight items in CIR No. 5.1.4 (a)–(h)? In legacy contracts, (d), (e) and (h) are missing most often.</t>
        </is>
      </c>
    </row>
    <row r="31" ht="30" customHeight="1">
      <c r="B31" s="4" t="inlineStr">
        <is>
          <t>No silent tick</t>
        </is>
      </c>
      <c r="C31" s="5" t="inlineStr">
        <is>
          <t>Is there a finding for every piece of evidence that was not delivered?</t>
        </is>
      </c>
    </row>
    <row r="32"/>
    <row r="33">
      <c r="B33" s="6" t="inlineStr">
        <is>
          <t>Sources: Commission Implementing Regulation (EU) 2024/2690 Annex Nos. 5.1.1–5.1.7 and 5.2 · Directive (EU) 2022/2555 (NIS2) Art. 21(2)(d) · ISO/IEC 27001:2022 A.5.19–A.5.23 · GDPR Art. 9, 26, 28, 32, 33, 35, 44–49. Germany-specific rows are marked; they are BSIG § 30 and § 203 StGB.</t>
        </is>
      </c>
    </row>
    <row r="34"/>
    <row r="35">
      <c r="B35" s="3" t="inlineStr">
        <is>
          <t>New in version 0.3</t>
        </is>
      </c>
      <c r="C35" s="3" t="inlineStr">
        <is>
          <t>New in v0.3 · the intake front end and the data protection layer</t>
        </is>
      </c>
    </row>
    <row r="36" ht="64" customHeight="1">
      <c r="B36" s="4" t="inlineStr">
        <is>
          <t>Request</t>
        </is>
      </c>
      <c r="C36" s="5" t="inlineStr">
        <is>
          <t>The form filled in every time someone wants to bring in a third party or a tool. Dropdowns in plain language. From the answers the sheet computes the five axes D1 to D5, the tier, the assessment depth and up to twenty stop signals.</t>
        </is>
      </c>
    </row>
    <row r="37" ht="64" customHeight="1">
      <c r="B37" s="4" t="inlineStr">
        <is>
          <t>Privacy</t>
        </is>
      </c>
      <c r="C37" s="5" t="inlineStr">
        <is>
          <t>NEW. Role determination (controller, processor, sub-processor, joint controllers); the contract checklist under Art. 28(3)(a) to (h) as the counterpart to the CIR list in TPRM policy §5; third-country transfers; impact assessment; the notification chain; and the chain of confidentiality undertakings under § 203 StGB.</t>
        </is>
      </c>
    </row>
    <row r="38" ht="64" customHeight="1">
      <c r="B38" s="4" t="inlineStr">
        <is>
          <t>Types</t>
        </is>
      </c>
      <c r="C38" s="5" t="inlineStr">
        <is>
          <t>Nine types of third party and what each one triggers. From column I rightwards sits the calculation engine and every answer list. Formulas compare against those cells, never against typed-in text, so rewording breaks nothing.</t>
        </is>
      </c>
    </row>
    <row r="39" ht="64" customHeight="1">
      <c r="B39" s="4" t="inlineStr">
        <is>
          <t>Handover</t>
        </is>
      </c>
      <c r="C39" s="5" t="inlineStr">
        <is>
          <t>The completed request in exactly the column order of Register and Tiering. Three copy operations, always as values.</t>
        </is>
      </c>
    </row>
    <row r="40" ht="64" customHeight="1">
      <c r="B40" s="4" t="inlineStr">
        <is>
          <t>Request log</t>
        </is>
      </c>
      <c r="C40" s="5" t="inlineStr">
        <is>
          <t>Every request with its decision, including the refused ones. Evidence for the selection criteria in CIR No. 5.1.2.</t>
        </is>
      </c>
    </row>
    <row r="41"/>
    <row r="42" ht="64" customHeight="1">
      <c r="B42" s="3" t="inlineStr">
        <is>
          <t>How to adapt this to your own organisation</t>
        </is>
      </c>
      <c r="C42" s="5" t="inlineStr">
        <is>
          <t>Three things to change. 1 · The document IDs below are mine — map them to your own numbering, or delete the references. 2 · The answer options on the Types sheet are the exact strings the formulas read, so reword them there and nowhere else. 3 · Rows marked GERMANY apply under German law; check whether your jurisdiction has an equivalent before you delete them.</t>
        </is>
      </c>
    </row>
    <row r="43"/>
    <row r="44" ht="74" customHeight="1">
      <c r="B44" s="3" t="inlineStr">
        <is>
          <t>What this workbook is not</t>
        </is>
      </c>
      <c r="C44" s="5" t="inlineStr">
        <is>
          <t>It is not legal advice, and it has not been reviewed by a lawyer. The § 203 StGB material touches criminal law and the sanctions material touches directly applicable EU regulations — have both confirmed by counsel before first live use. The D4 axis assumes you already know which of your processes are critical; if you do not, that is a business impact analysis, not a supplier question.</t>
        </is>
      </c>
    </row>
    <row r="45"/>
    <row r="46" ht="96" customHeight="1">
      <c r="B46" s="17" t="inlineStr">
        <is>
          <t>Sources v1.0: CIR (EU) 2024/2690 Annex Nos. 5.1.1 to 5.1.7, 5.2 · Directive (EU) 2022/2555 Art. 21(2)(d) · ISO/IEC 27001:2022 A.5.19 to A.5.23 · GDPR Art. 9, 26, 28(2), (3), (4), (9), Art. 32, 33(1) and (2), 35(3)(b), 44 to 49 · Regulation (EU) No 269/2014 Art. 2 (the prohibition the sanctions screening exists for) · AI Act (EU) 2024/1689 Art. 50 · CRA (EU) 2024/2847 Art. 14 · Implementing Decision (EU) 2023/1795 (EU-US DPF) · Germany: BSIG § 30(2), § 203(3) and (4) StGB. Checked against the wording on 10 August 2026.</t>
        </is>
      </c>
    </row>
    <row r="47"/>
    <row r="48">
      <c r="B48" s="3" t="inlineStr">
        <is>
          <t>New in version 0.4</t>
        </is>
      </c>
      <c r="C48" s="3" t="inlineStr"/>
    </row>
    <row r="49" ht="46" customHeight="1">
      <c r="B49" s="4" t="inlineStr">
        <is>
          <t>Section 10 on the Request sheet</t>
        </is>
      </c>
      <c r="C49" s="5" t="inlineStr">
        <is>
          <t>Legal entity, register number, ultimate parent, country of ultimate control, disclosure of the ownership structure, and the result and evidence of the sanctions screening. It sits at the foot of the sheet because inserting rows would have broken the cell references of every existing section; the stop signal makes sure it cannot be skipped anyway.</t>
        </is>
      </c>
    </row>
    <row r="50" ht="46" customHeight="1">
      <c r="B50" s="4" t="inlineStr">
        <is>
          <t>New stop signal</t>
        </is>
      </c>
      <c r="C50" s="5" t="inlineStr">
        <is>
          <t>A match or suspected match stops the request and goes to the managing directors. A screening that has not been done also stops it — deliberately with no tier threshold, because the check takes two minutes and a shell company is exactly what turns up in tier "Low". To change that, change one cell: Request B107.</t>
        </is>
      </c>
    </row>
    <row r="51" ht="46" customHeight="1">
      <c r="B51" s="4" t="inlineStr">
        <is>
          <t>Register, four new columns</t>
        </is>
      </c>
      <c r="C51" s="5" t="inlineStr">
        <is>
          <t>Legal entity, ultimate control, screening date and result. The check is then evidenced permanently, not only inside one request form.</t>
        </is>
      </c>
    </row>
    <row r="52" ht="46" customHeight="1">
      <c r="B52" s="4" t="inlineStr">
        <is>
          <t>Questionnaire F23 and F24</t>
        </is>
      </c>
      <c r="C52" s="5" t="inlineStr">
        <is>
          <t>Legal entity and group structure, and the self-declaration on sanctions listing. The self-declaration does not replace running the check — it supplements it.</t>
        </is>
      </c>
    </row>
    <row r="53" ht="46" customHeight="1">
      <c r="B53" s="4" t="inlineStr">
        <is>
          <t>Legal note</t>
        </is>
      </c>
      <c r="C53" s="5" t="inlineStr">
        <is>
          <t>The prohibition itself is directly applicable law. There is no express statutory duty on non-financial undertakings to screen lists; the screening duty is derived from the prohibition and from § 130 OWiG. That derivation is not uncontested in the literature and should be confirmed by counsel.</t>
        </is>
      </c>
    </row>
    <row r="55">
      <c r="B55" s="3" t="inlineStr">
        <is>
          <t>Document IDs referenced in this workbook</t>
        </is>
      </c>
      <c r="C55" s="3" t="inlineStr">
        <is>
          <t>They are placeholders for documents you will already have under some other name.</t>
        </is>
      </c>
    </row>
    <row r="56" ht="32" customHeight="1">
      <c r="B56" s="4" t="inlineStr">
        <is>
          <t>P1-13</t>
        </is>
      </c>
      <c r="C56" s="5" t="inlineStr">
        <is>
          <t>Your third-party risk management policy — where the five axes, the tier thresholds and the approval roles are actually decided.</t>
        </is>
      </c>
    </row>
    <row r="57" ht="32" customHeight="1">
      <c r="B57" s="4" t="inlineStr">
        <is>
          <t>REG-17</t>
        </is>
      </c>
      <c r="C57" s="5" t="inlineStr">
        <is>
          <t>Your process register: the list of business processes a supplier can affect. Feeds axis D4.</t>
        </is>
      </c>
    </row>
    <row r="58" ht="32" customHeight="1">
      <c r="B58" s="4" t="inlineStr">
        <is>
          <t>REG-18</t>
        </is>
      </c>
      <c r="C58" s="5" t="inlineStr">
        <is>
          <t>Your asset inventory.</t>
        </is>
      </c>
    </row>
    <row r="59" ht="32" customHeight="1">
      <c r="B59" s="4" t="inlineStr">
        <is>
          <t>REG-19</t>
        </is>
      </c>
      <c r="C59" s="5" t="inlineStr">
        <is>
          <t>Your business impact analysis — where MTPD per process comes from. The Exit &amp; SLA sheet compares switchover time against it.</t>
        </is>
      </c>
    </row>
    <row r="60" ht="32" customHeight="1">
      <c r="B60" s="4" t="inlineStr">
        <is>
          <t>REG-21</t>
        </is>
      </c>
      <c r="C60" s="5" t="inlineStr">
        <is>
          <t>Your risk register. A finding still open at its due date becomes a risk there.</t>
        </is>
      </c>
    </row>
    <row r="61" ht="32" customHeight="1">
      <c r="B61" s="4" t="inlineStr">
        <is>
          <t>P1-12K</t>
        </is>
      </c>
      <c r="C61" s="5" t="inlineStr">
        <is>
          <t>Your risk acceptance criteria — who may accept a residual risk, and up to what size.</t>
        </is>
      </c>
    </row>
    <row r="62" ht="32" customHeight="1">
      <c r="B62" s="4" t="inlineStr">
        <is>
          <t>P2-27</t>
        </is>
      </c>
      <c r="C62" s="5" t="inlineStr">
        <is>
          <t>Your confidentiality undertaking template.</t>
        </is>
      </c>
    </row>
    <row r="63" ht="32" customHeight="1">
      <c r="B63" s="4" t="inlineStr">
        <is>
          <t>PRC-02 to PRC-06</t>
        </is>
      </c>
      <c r="C63" s="5" t="inlineStr">
        <is>
          <t>Your documented processes: backup and restore, patch and vulnerability, joiner-mover-leaver, change, customer operations.</t>
        </is>
      </c>
    </row>
  </sheetData>
  <mergeCells count="1">
    <mergeCell ref="B46:C46"/>
  </mergeCells>
  <pageMargins left="0.75" right="0.75" top="1" bottom="1" header="0.5" footer="0.5"/>
</worksheet>
</file>

<file path=xl/worksheets/sheet2.xml><?xml version="1.0" encoding="utf-8"?>
<worksheet xmlns="http://schemas.openxmlformats.org/spreadsheetml/2006/main">
  <sheetPr>
    <tabColor rgb="009EC6CE"/>
    <outlinePr summaryBelow="1" summaryRight="1"/>
    <pageSetUpPr/>
  </sheetPr>
  <dimension ref="A1:E132"/>
  <sheetViews>
    <sheetView showGridLines="0" workbookViewId="0">
      <pane ySplit="6" topLeftCell="A7" activePane="bottomLeft" state="frozen"/>
      <selection pane="bottomLeft" activeCell="A1" sqref="A1"/>
    </sheetView>
  </sheetViews>
  <sheetFormatPr baseColWidth="8" defaultRowHeight="15"/>
  <cols>
    <col width="3" customWidth="1" min="1" max="1"/>
    <col width="50" customWidth="1" min="2" max="2"/>
    <col width="54" customWidth="1" min="3" max="3"/>
    <col width="4" customWidth="1" min="4" max="4"/>
    <col width="82" customWidth="1" min="5" max="5"/>
  </cols>
  <sheetData>
    <row r="1"/>
    <row r="2">
      <c r="B2" s="1" t="inlineStr">
        <is>
          <t>Request · new third party, new tool, new service</t>
        </is>
      </c>
    </row>
    <row r="3">
      <c r="B3" s="2" t="inlineStr"/>
    </row>
    <row r="4">
      <c r="B4" s="17" t="inlineStr">
        <is>
          <t>One request per third party. Fill in the tinted cells only; everything below computes itself. You do not need to know the standard: if you cannot answer a question with confidence, pick the less favourable option.</t>
        </is>
      </c>
    </row>
    <row r="5">
      <c r="B5" s="17" t="inlineStr">
        <is>
          <t>Then go to the Handover sheet, where the rows for Register and Tiering are laid out. Basis: the TPRM policy (P1-13) §3 to §5.</t>
        </is>
      </c>
    </row>
    <row r="6"/>
    <row r="7" ht="30" customHeight="1">
      <c r="B7" s="26" t="inlineStr">
        <is>
          <t>1 · Who is asking and what for</t>
        </is>
      </c>
      <c r="C7" s="27" t="n"/>
      <c r="D7" s="27" t="n"/>
      <c r="E7" s="27" t="n"/>
    </row>
    <row r="8" ht="30" customHeight="1">
      <c r="B8" s="28" t="inlineStr">
        <is>
          <t>Request no.</t>
        </is>
      </c>
      <c r="C8" s="29" t="n"/>
      <c r="E8" s="28" t="inlineStr">
        <is>
          <t>Sequential. The same number goes into the Request log sheet.</t>
        </is>
      </c>
    </row>
    <row r="9" ht="30" customHeight="1">
      <c r="B9" s="28" t="inlineStr">
        <is>
          <t>Date of request</t>
        </is>
      </c>
      <c r="C9" s="30" t="n"/>
    </row>
    <row r="10" ht="30" customHeight="1">
      <c r="B10" s="28" t="inlineStr">
        <is>
          <t>Requested by</t>
        </is>
      </c>
      <c r="C10" s="29" t="n"/>
      <c r="E10" s="28" t="inlineStr">
        <is>
          <t>Whoever wants the tool, not whoever assesses it.</t>
        </is>
      </c>
    </row>
    <row r="11" ht="30" customHeight="1">
      <c r="B11" s="28" t="inlineStr">
        <is>
          <t>Provider, vendor or project</t>
        </is>
      </c>
      <c r="C11" s="29" t="n"/>
      <c r="E11" s="28" t="inlineStr">
        <is>
          <t>The company or project, not the product.</t>
        </is>
      </c>
    </row>
    <row r="12" ht="30" customHeight="1">
      <c r="B12" s="28" t="inlineStr">
        <is>
          <t>Product or service</t>
        </is>
      </c>
      <c r="C12" s="29" t="n"/>
    </row>
    <row r="13" ht="30" customHeight="1">
      <c r="B13" s="28" t="inlineStr">
        <is>
          <t>Website or source</t>
        </is>
      </c>
      <c r="C13" s="29" t="n"/>
      <c r="E13" s="28" t="inlineStr">
        <is>
          <t>For open source: the full repository address.</t>
        </is>
      </c>
    </row>
    <row r="14" ht="30" customHeight="1">
      <c r="B14" s="28" t="inlineStr">
        <is>
          <t>What do we need it for?</t>
        </is>
      </c>
      <c r="C14" s="29" t="n"/>
      <c r="E14" s="28" t="inlineStr">
        <is>
          <t>One sentence. What cannot be done without it?</t>
        </is>
      </c>
    </row>
    <row r="15" ht="30" customHeight="1">
      <c r="B15" s="28" t="inlineStr">
        <is>
          <t>Needed from</t>
        </is>
      </c>
      <c r="C15" s="30" t="n"/>
      <c r="E15" s="28" t="inlineStr">
        <is>
          <t>Assessment takes time. How much is set by the tier below.</t>
        </is>
      </c>
    </row>
    <row r="16"/>
    <row r="17" ht="30" customHeight="1">
      <c r="B17" s="26" t="inlineStr">
        <is>
          <t>2 · What kind of third party is this</t>
        </is>
      </c>
      <c r="C17" s="27" t="n"/>
      <c r="D17" s="27" t="n"/>
      <c r="E17" s="27" t="n"/>
    </row>
    <row r="18" ht="34" customHeight="1">
      <c r="B18" s="28" t="inlineStr">
        <is>
          <t>Type of third party</t>
        </is>
      </c>
      <c r="C18" s="29" t="n"/>
      <c r="E18" s="28" t="inlineStr">
        <is>
          <t>Dropdown. The nine types are described on the Types sheet.</t>
        </is>
      </c>
    </row>
    <row r="19" ht="58" customHeight="1">
      <c r="B19" s="28" t="inlineStr">
        <is>
          <t>What this typically is</t>
        </is>
      </c>
      <c r="E19" s="21">
        <f>IFERROR(INDEX(Types!$C$7:$C$15,MATCH($C$18,Types!$B$7:$B$15,0)),"")</f>
        <v/>
      </c>
    </row>
    <row r="20" ht="58" customHeight="1">
      <c r="B20" s="28" t="inlineStr">
        <is>
          <t>What always applies to this type</t>
        </is>
      </c>
      <c r="E20" s="21">
        <f>IFERROR(INDEX(Types!$D$7:$D$15,MATCH($C$18,Types!$B$7:$B$15,0)),"")</f>
        <v/>
      </c>
    </row>
    <row r="21" ht="58" customHeight="1">
      <c r="B21" s="28" t="inlineStr">
        <is>
          <t>Ask for in addition</t>
        </is>
      </c>
      <c r="E21" s="21">
        <f>IFERROR(INDEX(Types!$E$7:$E$15,MATCH($C$18,Types!$B$7:$B$15,0)),"")</f>
        <v/>
      </c>
    </row>
    <row r="22" ht="58" customHeight="1">
      <c r="B22" s="28" t="inlineStr">
        <is>
          <t>The typical trap</t>
        </is>
      </c>
      <c r="E22" s="21">
        <f>IFERROR(INDEX(Types!$F$7:$F$15,MATCH($C$18,Types!$B$7:$B$15,0)),"")</f>
        <v/>
      </c>
    </row>
    <row r="23"/>
    <row r="24" ht="30" customHeight="1">
      <c r="B24" s="26" t="inlineStr">
        <is>
          <t>3 · What data goes there</t>
        </is>
      </c>
      <c r="C24" s="27" t="n"/>
      <c r="D24" s="27" t="n"/>
      <c r="E24" s="27" t="n"/>
    </row>
    <row r="25" ht="40" customHeight="1">
      <c r="B25" s="28" t="inlineStr">
        <is>
          <t>What data does this third party see, store or transmit?</t>
        </is>
      </c>
      <c r="C25" s="29" t="n"/>
      <c r="E25" s="28" t="inlineStr">
        <is>
          <t>When in doubt pick the higher row. This single answer can push the request to Critical on its own.</t>
        </is>
      </c>
    </row>
    <row r="26" ht="36" customHeight="1">
      <c r="B26" s="28" t="inlineStr">
        <is>
          <t>Is the data stored there permanently?</t>
        </is>
      </c>
      <c r="C26" s="29" t="n"/>
      <c r="E26" s="28" t="inlineStr">
        <is>
          <t>Passing through differs from storing. Both are a transfer.</t>
        </is>
      </c>
    </row>
    <row r="27" ht="36" customHeight="1">
      <c r="B27" s="28" t="inlineStr">
        <is>
          <t>Can the provider see the data in the clear?</t>
        </is>
      </c>
      <c r="C27" s="29" t="n"/>
      <c r="E27" s="28" t="inlineStr">
        <is>
          <t>If we encrypt before upload and hold the key, the answer is no.</t>
        </is>
      </c>
    </row>
    <row r="28" ht="36" customHeight="1">
      <c r="B28" s="28" t="inlineStr">
        <is>
          <t>Is our data used for training or improvement?</t>
        </is>
      </c>
      <c r="C28" s="29" t="n"/>
      <c r="E28" s="28" t="inlineStr">
        <is>
          <t>For AI and cloud services. 'Unknown' is a finding, not a tick.</t>
        </is>
      </c>
    </row>
    <row r="29"/>
    <row r="30" ht="30" customHeight="1">
      <c r="B30" s="26" t="inlineStr">
        <is>
          <t>4 · Where does it run and who reaches our systems</t>
        </is>
      </c>
      <c r="C30" s="27" t="n"/>
      <c r="D30" s="27" t="n"/>
      <c r="E30" s="27" t="n"/>
    </row>
    <row r="31" ht="36" customHeight="1">
      <c r="B31" s="28" t="inlineStr">
        <is>
          <t>Where does it run?</t>
        </is>
      </c>
      <c r="C31" s="29" t="n"/>
      <c r="E31" s="28" t="inlineStr">
        <is>
          <t>This is the inside-or-outside question. Both is a valid answer.</t>
        </is>
      </c>
    </row>
    <row r="32" ht="36" customHeight="1">
      <c r="B32" s="28" t="inlineStr">
        <is>
          <t>What access to your systems or your customers' systems does it have?</t>
        </is>
      </c>
      <c r="C32" s="29" t="n"/>
      <c r="E32" s="28" t="inlineStr">
        <is>
          <t>Technical access is meant here, not receiving data.</t>
        </is>
      </c>
    </row>
    <row r="33" ht="36" customHeight="1">
      <c r="B33" s="28" t="inlineStr">
        <is>
          <t>Is remote access from outside needed?</t>
        </is>
      </c>
      <c r="C33" s="29" t="n"/>
      <c r="E33" s="28" t="inlineStr">
        <is>
          <t>Every remote access needs an individual account and MFA.</t>
        </is>
      </c>
    </row>
    <row r="34" ht="36" customHeight="1">
      <c r="B34" s="28" t="inlineStr">
        <is>
          <t>Who grants and revokes the access?</t>
        </is>
      </c>
      <c r="C34" s="29" t="n"/>
      <c r="E34" s="28" t="inlineStr">
        <is>
          <t>If the provider does it, we need a list and a right to reports.</t>
        </is>
      </c>
    </row>
    <row r="35" ht="36" customHeight="1">
      <c r="B35" s="28" t="inlineStr">
        <is>
          <t>Is the split of responsibility written down?</t>
        </is>
      </c>
      <c r="C35" s="29" t="n"/>
      <c r="E35" s="28" t="inlineStr">
        <is>
          <t>Who patches, who backs up, who monitors, who notifies. A.5.23.</t>
        </is>
      </c>
    </row>
    <row r="36"/>
    <row r="37" ht="30" customHeight="1">
      <c r="B37" s="26" t="inlineStr">
        <is>
          <t>5 · How dependent would we be</t>
        </is>
      </c>
      <c r="C37" s="27" t="n"/>
      <c r="D37" s="27" t="n"/>
      <c r="E37" s="27" t="n"/>
    </row>
    <row r="38" ht="40" customHeight="1">
      <c r="B38" s="28" t="inlineStr">
        <is>
          <t>How fast could we do without them or replace them?</t>
        </is>
      </c>
      <c r="C38" s="29" t="n"/>
      <c r="E38" s="28" t="inlineStr">
        <is>
          <t>Estimate honestly. This answer helps decide whether an exit plan becomes mandatory.</t>
        </is>
      </c>
    </row>
    <row r="39"/>
    <row r="40" ht="30" customHeight="1">
      <c r="B40" s="26" t="inlineStr">
        <is>
          <t>6 · Which of our processes depends on it</t>
        </is>
      </c>
      <c r="C40" s="27" t="n"/>
      <c r="D40" s="27" t="n"/>
      <c r="E40" s="27" t="n"/>
    </row>
    <row r="41" ht="34" customHeight="1">
      <c r="B41" s="28" t="inlineStr">
        <is>
          <t>Process affected (REG-17)</t>
        </is>
      </c>
      <c r="C41" s="29" t="n"/>
      <c r="E41" s="28" t="inlineStr">
        <is>
          <t>If several apply, pick the most critical and note the others under conditions below.</t>
        </is>
      </c>
    </row>
    <row r="42"/>
    <row r="43"/>
    <row r="44" ht="30" customHeight="1">
      <c r="B44" s="26" t="inlineStr">
        <is>
          <t>7 · Where is it processed and who is behind it</t>
        </is>
      </c>
      <c r="C44" s="27" t="n"/>
      <c r="D44" s="27" t="n"/>
      <c r="E44" s="27" t="n"/>
    </row>
    <row r="45" ht="60" customHeight="1">
      <c r="B45" s="28" t="inlineStr">
        <is>
          <t>Processing location and sub-processors</t>
        </is>
      </c>
      <c r="C45" s="29" t="n"/>
      <c r="E45" s="28" t="inlineStr">
        <is>
          <t>As at August 2026 the EU-US DPF adequacy decision is in force but under pressure after Trump v. Slaughter (29 June 2026). For special-category data going to the US, add a transfer impact assessment and a named fallback. [CONFIRM with your data protection officer]</t>
        </is>
      </c>
    </row>
    <row r="46"/>
    <row r="47" ht="30" customHeight="1">
      <c r="B47" s="26" t="inlineStr">
        <is>
          <t>8 · Customers, contracts and paperwork</t>
        </is>
      </c>
      <c r="C47" s="27" t="n"/>
      <c r="D47" s="27" t="n"/>
      <c r="E47" s="27" t="n"/>
    </row>
    <row r="48" ht="36" customHeight="1">
      <c r="B48" s="28" t="inlineStr">
        <is>
          <t>Does this third party contribute to a service for a customer that is itself a regulated entity?</t>
        </is>
      </c>
      <c r="C48" s="29" t="n"/>
      <c r="E48" s="28" t="inlineStr">
        <is>
          <t>A yes lifts the request to at least High. Your customer carries its own supply-chain duty — in Germany § 30(2) No. 4 BSIG, under NIS2 Art. 21(2)(d) — and it reaches you through the contract.</t>
        </is>
      </c>
    </row>
    <row r="49" ht="36" customHeight="1">
      <c r="B49" s="28" t="inlineStr">
        <is>
          <t>Is there a contract?</t>
        </is>
      </c>
      <c r="C49" s="29" t="n"/>
      <c r="E49" s="28" t="inlineStr">
        <is>
          <t>For open source: answer no and note the licence below.</t>
        </is>
      </c>
    </row>
    <row r="50" ht="36" customHeight="1">
      <c r="B50" s="28" t="inlineStr">
        <is>
          <t>Is there a processor contract (DPA)?</t>
        </is>
      </c>
      <c r="C50" s="29" t="n"/>
      <c r="E50" s="28" t="inlineStr">
        <is>
          <t>Mandatory as soon as personal data flows. Art. 28(3) and 28(9), in writing.</t>
        </is>
      </c>
    </row>
    <row r="51" ht="36" customHeight="1">
      <c r="B51" s="28" t="inlineStr">
        <is>
          <t>Are the sub-processors disclosed?</t>
        </is>
      </c>
      <c r="C51" s="29" t="n"/>
      <c r="E51" s="28" t="inlineStr">
        <is>
          <t>In full, with locations. CIR 5.1.4 (g), 5.2 (b), Art. 28(2).</t>
        </is>
      </c>
    </row>
    <row r="52" ht="36" customHeight="1">
      <c r="B52" s="28" t="inlineStr">
        <is>
          <t>Contact point at the provider · name</t>
        </is>
      </c>
      <c r="C52" s="29" t="n"/>
      <c r="E52" s="28" t="inlineStr">
        <is>
          <t>Mandatory field under CIR Annex 5.2. A person or a named mailbox.</t>
        </is>
      </c>
    </row>
    <row r="53" ht="36" customHeight="1">
      <c r="B53" s="28" t="inlineStr">
        <is>
          <t>Contact point · email or phone</t>
        </is>
      </c>
      <c r="C53" s="29" t="n"/>
    </row>
    <row r="54"/>
    <row r="55" ht="30" customHeight="1">
      <c r="B55" s="26" t="inlineStr">
        <is>
          <t>9 · Data protection</t>
        </is>
      </c>
      <c r="C55" s="27" t="n"/>
      <c r="D55" s="27" t="n"/>
      <c r="E55" s="27" t="n"/>
    </row>
    <row r="56" ht="56" customHeight="1">
      <c r="B56" s="28" t="inlineStr">
        <is>
          <t>Who is what here?</t>
        </is>
      </c>
      <c r="C56" s="29" t="n"/>
      <c r="E56" s="28" t="inlineStr">
        <is>
          <t>The most important question on this form. If your organisation is a processor for its customers, a new third party touching customer data is usually a sub-processor. Explained on the Privacy sheet.</t>
        </is>
      </c>
    </row>
    <row r="57" ht="40" customHeight="1">
      <c r="B57" s="28" t="inlineStr">
        <is>
          <t>Has the customer authorised the sub-processing?</t>
        </is>
      </c>
      <c r="C57" s="29" t="n"/>
      <c r="E57" s="28" t="inlineStr">
        <is>
          <t>Art. 28(2): no sub-processor without prior specific or general written authorisation. Under a general authorisation the change must be notified in advance.</t>
        </is>
      </c>
    </row>
    <row r="58" ht="40" customHeight="1">
      <c r="B58" s="28" t="inlineStr">
        <is>
          <t>Basis for any third-country transfer</t>
        </is>
      </c>
      <c r="C58" s="29" t="n"/>
      <c r="E58" s="28" t="inlineStr">
        <is>
          <t>Only if processing happens outside the EU. Art. 44 to 49.</t>
        </is>
      </c>
    </row>
    <row r="59" ht="40" customHeight="1">
      <c r="B59" s="28" t="inlineStr">
        <is>
          <t>Confidentiality undertaking (Germany: § 203 StGB) signed?</t>
        </is>
      </c>
      <c r="C59" s="29" t="n"/>
      <c r="E59" s="28" t="inlineStr">
        <is>
          <t>GERMANY: needed as soon as anyone can reach data covered by professional secrecy. Elsewhere, use your own NDA. Template P2-27.</t>
        </is>
      </c>
    </row>
    <row r="60" ht="40" customHeight="1">
      <c r="B60" s="28" t="inlineStr">
        <is>
          <t>Are deletion and return at contract end agreed?</t>
        </is>
      </c>
      <c r="C60" s="29" t="n"/>
      <c r="E60" s="28" t="inlineStr">
        <is>
          <t>Art. 28(3)(g) and CIR 5.1.4 (h). This is the clause most often missing from legacy contracts.</t>
        </is>
      </c>
    </row>
    <row r="61" ht="40" customHeight="1">
      <c r="B61" s="28" t="inlineStr">
        <is>
          <t>At what scale are special categories processed?</t>
        </is>
      </c>
      <c r="C61" s="29" t="n"/>
      <c r="E61" s="28" t="inlineStr">
        <is>
          <t>Art. 35(3)(b): large scale processing of special categories triggers a DPIA.</t>
        </is>
      </c>
    </row>
    <row r="62"/>
    <row r="63" ht="30" customHeight="1">
      <c r="B63" s="26" t="inlineStr">
        <is>
          <t>Result · computed, not typed</t>
        </is>
      </c>
      <c r="C63" s="27" t="n"/>
      <c r="D63" s="27" t="n"/>
      <c r="E63" s="27" t="n"/>
    </row>
    <row r="64" ht="30" customHeight="1">
      <c r="B64" s="28" t="inlineStr">
        <is>
          <t>D1 · Data</t>
        </is>
      </c>
      <c r="C64" s="31">
        <f>IFERROR(INDEX(Types!$J$21:$J$24,MATCH($C$25,Types!$I$21:$I$24,0)),"")</f>
        <v/>
      </c>
      <c r="E64" s="32">
        <f>IF($C$25="","not yet answered",$C$25)</f>
        <v/>
      </c>
    </row>
    <row r="65" ht="30" customHeight="1">
      <c r="B65" s="28" t="inlineStr">
        <is>
          <t>D2 · Access</t>
        </is>
      </c>
      <c r="C65" s="31">
        <f>IFERROR(INDEX(Types!$J$27:$J$30,MATCH($C$32,Types!$I$27:$I$30,0)),"")</f>
        <v/>
      </c>
      <c r="E65" s="32">
        <f>IF($C$32="","not yet answered",$C$32)</f>
        <v/>
      </c>
    </row>
    <row r="66" ht="30" customHeight="1">
      <c r="B66" s="28" t="inlineStr">
        <is>
          <t>D3 · Dependency</t>
        </is>
      </c>
      <c r="C66" s="31">
        <f>IFERROR(INDEX(Types!$J$33:$J$36,MATCH($C$38,Types!$I$33:$I$36,0)),"")</f>
        <v/>
      </c>
      <c r="E66" s="32">
        <f>IF($C$38="","not yet answered",$C$38)</f>
        <v/>
      </c>
    </row>
    <row r="67" ht="30" customHeight="1">
      <c r="B67" s="28" t="inlineStr">
        <is>
          <t>D4 · Process</t>
        </is>
      </c>
      <c r="C67" s="31">
        <f>IFERROR(INDEX(Types!$J$39:$J$48,MATCH($C$41,Types!$I$39:$I$48,0)),"")</f>
        <v/>
      </c>
      <c r="E67" s="32">
        <f>IF($C$41="","not yet answered",$C$41)</f>
        <v/>
      </c>
    </row>
    <row r="68" ht="30" customHeight="1">
      <c r="B68" s="28" t="inlineStr">
        <is>
          <t>D5 · Subcontracting and location</t>
        </is>
      </c>
      <c r="C68" s="31">
        <f>IFERROR(INDEX(Types!$J$52:$J$55,MATCH($C$45,Types!$I$52:$I$55,0)),"")</f>
        <v/>
      </c>
      <c r="E68" s="32">
        <f>IF($C$45="","not yet answered",$C$45)</f>
        <v/>
      </c>
    </row>
    <row r="69" ht="26" customHeight="1">
      <c r="B69" s="28" t="inlineStr">
        <is>
          <t>Score (0 to 15)</t>
        </is>
      </c>
      <c r="C69" s="31">
        <f>IF(COUNT($C$64:$C$68)&lt;5,"",SUM($C$64:$C$68))</f>
        <v/>
      </c>
      <c r="E69" s="28" t="inlineStr">
        <is>
          <t>Stays empty until all five axes are answered.</t>
        </is>
      </c>
    </row>
    <row r="70" ht="26" customHeight="1">
      <c r="B70" s="28" t="inlineStr">
        <is>
          <t>Base tier from the score</t>
        </is>
      </c>
      <c r="C70" s="31">
        <f>IF($C$69="","",IF($C$69&gt;=12,4,IF($C$69&gt;=8,3,IF($C$69&gt;=4,2,1))))</f>
        <v/>
      </c>
      <c r="E70" s="28" t="inlineStr">
        <is>
          <t>12-15 Critical · 8-11 High · 4-7 Medium · 0-3 Low.</t>
        </is>
      </c>
    </row>
    <row r="71" ht="30" customHeight="1">
      <c r="B71" s="28" t="inlineStr">
        <is>
          <t>Override fired</t>
        </is>
      </c>
      <c r="C71" s="33">
        <f>IF($C$69="","",IF($C$64=3,"D1=3 special categories → at least Critical",IF($C$48=Types!$I$58,"regulated customer → at least High",IF($C$65=3,"D2=3 privileged access → at least High",IF(AND($C$66=3,$C$67&gt;=2),"D3=3 and D4&gt;=2 single point of failure → at least High","—")))))</f>
        <v/>
      </c>
      <c r="E71" s="28" t="inlineStr">
        <is>
          <t>Overrides raise the tier, never lower it.</t>
        </is>
      </c>
    </row>
    <row r="72" ht="26" customHeight="1">
      <c r="B72" s="28" t="inlineStr">
        <is>
          <t>Tier as a number</t>
        </is>
      </c>
      <c r="C72" s="31">
        <f>IF($C$69="","",MAX($C$70,IF($C$64=3,4,0),IF($C$65=3,3,0),IF(AND($C$66=3,$C$67&gt;=2),3,0),IF($C$48=Types!$I$58,3,0)))</f>
        <v/>
      </c>
      <c r="E72" s="28" t="inlineStr">
        <is>
          <t>The same formula as column L on the Tiering sheet. Change one, change both.</t>
        </is>
      </c>
    </row>
    <row r="73" ht="34" customHeight="1">
      <c r="B73" s="28" t="inlineStr">
        <is>
          <t>TIER</t>
        </is>
      </c>
      <c r="C73" s="34">
        <f>IF($C$72="","not yet determined",CHOOSE($C$72,"Low","Medium","High","Critical"))</f>
        <v/>
      </c>
      <c r="E73" s="28" t="inlineStr">
        <is>
          <t>This drives everything below and goes unchanged into the Tiering sheet.</t>
        </is>
      </c>
    </row>
    <row r="74"/>
    <row r="75" ht="30" customHeight="1">
      <c r="B75" s="26" t="inlineStr">
        <is>
          <t>What this tier requires</t>
        </is>
      </c>
      <c r="C75" s="27" t="n"/>
      <c r="D75" s="27" t="n"/>
      <c r="E75" s="27" t="n"/>
    </row>
    <row r="76" ht="38" customHeight="1">
      <c r="B76" s="28" t="inlineStr">
        <is>
          <t>Questionnaire</t>
        </is>
      </c>
      <c r="C76" s="33">
        <f>IF($C$72="","",INDEX(Types!$M$148:$P$154,1,$C$72))</f>
        <v/>
      </c>
    </row>
    <row r="77" ht="38" customHeight="1">
      <c r="B77" s="28" t="inlineStr">
        <is>
          <t>Evidence required</t>
        </is>
      </c>
      <c r="C77" s="33">
        <f>IF($C$72="","",INDEX(Types!$M$148:$P$154,2,$C$72))</f>
        <v/>
      </c>
    </row>
    <row r="78" ht="38" customHeight="1">
      <c r="B78" s="28" t="inlineStr">
        <is>
          <t>Audit right in the contract</t>
        </is>
      </c>
      <c r="C78" s="33">
        <f>IF($C$72="","",INDEX(Types!$M$148:$P$154,3,$C$72))</f>
        <v/>
      </c>
    </row>
    <row r="79" ht="38" customHeight="1">
      <c r="B79" s="28" t="inlineStr">
        <is>
          <t>Incident notification duty</t>
        </is>
      </c>
      <c r="C79" s="33">
        <f>IF($C$72="","",INDEX(Types!$M$148:$P$154,4,$C$72))</f>
        <v/>
      </c>
    </row>
    <row r="80" ht="38" customHeight="1">
      <c r="B80" s="28" t="inlineStr">
        <is>
          <t>Exit plan</t>
        </is>
      </c>
      <c r="C80" s="33">
        <f>IF($C$72="","",INDEX(Types!$M$148:$P$154,5,$C$72))</f>
        <v/>
      </c>
    </row>
    <row r="81" ht="38" customHeight="1">
      <c r="B81" s="28" t="inlineStr">
        <is>
          <t>Reassessment</t>
        </is>
      </c>
      <c r="C81" s="33">
        <f>IF($C$72="","",INDEX(Types!$M$148:$P$154,6,$C$72))</f>
        <v/>
      </c>
    </row>
    <row r="82" ht="38" customHeight="1">
      <c r="B82" s="28" t="inlineStr">
        <is>
          <t>Approved by</t>
        </is>
      </c>
      <c r="C82" s="33">
        <f>IF($C$72="","",INDEX(Types!$M$148:$P$154,7,$C$72))</f>
        <v/>
      </c>
    </row>
    <row r="83" ht="30" customHeight="1">
      <c r="B83" s="28" t="inlineStr">
        <is>
          <t>Which questions does the provider get?</t>
        </is>
      </c>
      <c r="C83" s="33">
        <f>IF($C$72="","",IF($C$72=1,"none",IF($C$72=2,"all questions with applies-from-tier = Medium",IF($C$72=3,"all questions marked Medium and High","all 24 questions"))))</f>
        <v/>
      </c>
      <c r="E83" s="28" t="inlineStr">
        <is>
          <t>Questionnaire sheet, 'applies from' column. Cumulative.</t>
        </is>
      </c>
    </row>
    <row r="84"/>
    <row r="85" ht="30" customHeight="1">
      <c r="B85" s="26" t="inlineStr">
        <is>
          <t>Stop signals · what must be settled before approval</t>
        </is>
      </c>
      <c r="C85" s="27" t="n"/>
      <c r="D85" s="27" t="n"/>
      <c r="E85" s="27" t="n"/>
    </row>
    <row r="86">
      <c r="B86" s="28" t="inlineStr">
        <is>
          <t>An empty row means that signal does not apply.</t>
        </is>
      </c>
    </row>
    <row r="87" ht="32" customHeight="1">
      <c r="B87" s="35">
        <f>IF($C$69="","",IF($C$56=Types!$I$104,"The data protection role is unclear. Nothing flows until it is settled. The role decides whether a processor contract, an Art. 26 arrangement, or nothing at all is needed. Explanation on the Privacy sheet.",""))</f>
        <v/>
      </c>
    </row>
    <row r="88" ht="32" customHeight="1">
      <c r="B88" s="35">
        <f>IF($C$69="","",IF(AND($C$56=Types!$I$100,OR($C$57=Types!$I$109,$C$57=Types!$I$110,$C$57=Types!$I$112,$C$57="")),"Sub-processor without customer authorisation. Art. 28(2) GDPR requires prior specific or general written authorisation; under a general authorisation the change must be notified in advance and the customer may object. You remain fully liable to the customer, Art. 28(4).",""))</f>
        <v/>
      </c>
    </row>
    <row r="89" ht="32" customHeight="1">
      <c r="B89" s="35">
        <f>IF($C$69="","",IF($C$56=Types!$I$102,"Joint controllership. The right paper is then not a processor contract but an arrangement under Art. 26 GDPR, splitting the duties and naming a contact point for data subjects. Rare, and expensive if missed.",""))</f>
        <v/>
      </c>
    </row>
    <row r="90" ht="32" customHeight="1">
      <c r="B90" s="35">
        <f>IF($C$69="","",IF(AND($C$64&gt;=1,OR($C$56=Types!$I$100,$C$56=Types!$I$101),$C$50&lt;&gt;Types!$I$63),"Personal data with no processor contract in place. Until the contract exists, no data may flow. It must be in writing (Art. 28(9)) and cover the eight items in Art. 28(3)(a) to (h); the checklist is on the Privacy sheet.",""))</f>
        <v/>
      </c>
    </row>
    <row r="91" ht="32" customHeight="1">
      <c r="B91" s="35">
        <f>IF($C$69="","",IF(AND($C$68&gt;=2,OR($C$58=Types!$I$120,$C$58="")),"Third-country processing with no transfer basis named. Art. 44 GDPR: without an adequacy decision, appropriate safeguards or a derogation, no transfer may take place.",""))</f>
        <v/>
      </c>
    </row>
    <row r="92" ht="32" customHeight="1">
      <c r="B92" s="35">
        <f>IF($C$69="","",IF(AND($C$68&gt;=2,$C$58=Types!$I$117),"Standard contractual clauses alone are not enough. A transfer impact assessment is needed as well and, where necessary, supplementary measures. For US providers: the DPF adequacy decision is in force but under pressure since Trump v. Slaughter of 29 June 2026, so name a fallback.",""))</f>
        <v/>
      </c>
    </row>
    <row r="93" ht="32" customHeight="1">
      <c r="B93" s="35">
        <f>IF($C$69="","",IF(AND($C$64=3,$C$59&lt;&gt;Types!$I$123,$C$59&lt;&gt;Types!$I$126),"GERMANY ONLY. Access to data covered by professional secrecy without a signed undertaking under § 203 StGB. This is not a formality: § 203(4) sentence 2 No. 2 punishes the assisting person who engages a further assisting person and fails to ensure that person was bound to secrecy. Up to one year imprisonment or a fine, personally. Signed before first access, not after.",""))</f>
        <v/>
      </c>
    </row>
    <row r="94" ht="32" customHeight="1">
      <c r="B94" s="35">
        <f>IF($C$69="","",IF($C$61=Types!$I$137,"Special categories on a large scale. Art. 35(3)(b) GDPR triggers a data protection impact assessment. It sits with the controller, usually the customer, but as processor you must support it under Art. 28(3)(f) and you need the details from this third party first.",""))</f>
        <v/>
      </c>
    </row>
    <row r="95" ht="32" customHeight="1">
      <c r="B95" s="35">
        <f>IF($C$69="","",IF(AND($C$64&gt;=1,OR($C$60=Types!$I$131,$C$60=Types!$I$132,$C$60="")),"Deletion and return at contract end are not agreed. Art. 28(3)(g) and CIR No. 5.1.4 (h). In legacy contracts this is the clause most often missing, together with (d) and (e).",""))</f>
        <v/>
      </c>
    </row>
    <row r="96" ht="32" customHeight="1">
      <c r="B96" s="35">
        <f>IF($C$69="","",IF(AND($C$64&gt;=1,$C$49&lt;&gt;Types!$I$63,$C$56&lt;&gt;Types!$I$103),"Personal data and no contract means no notification chain. Art. 33(2) requires the processor to notify us without undue delay, and only that lets our customer meet its 72 hours under Art. 33(1).",""))</f>
        <v/>
      </c>
    </row>
    <row r="97" ht="32" customHeight="1">
      <c r="B97" s="35">
        <f>IF($C$69="","",IF(AND($C$64=3,$C$68&gt;=2),"Special-category data into a third country. Not without a written management decision, a transfer impact assessment and a named fallback. Art. 9 and 44 et seq. GDPR, and in Germany § 203 StGB.",""))</f>
        <v/>
      </c>
    </row>
    <row r="98" ht="32" customHeight="1">
      <c r="B98" s="35">
        <f>IF($C$69="","",IF(AND($C$18=Types!$B$10,$C$64&gt;=2),"AI service with customer data. Exclude training use by contract, processor contract under Art. 28 GDPR, and check the transparency duty in AI Act Art. 50, which applies from 2 August 2026. Human review before any decision that affects a person.",""))</f>
        <v/>
      </c>
    </row>
    <row r="99" ht="32" customHeight="1">
      <c r="B99" s="35">
        <f>IF($C$69="","",IF(AND($C$64&gt;=1,OR($C$28=Types!$I$75,$C$28=Types!$I$78)),"Our data is used for training, or it is unknown. That is a finding with a due date on the Findings sheet, not a tick.",""))</f>
        <v/>
      </c>
    </row>
    <row r="100" ht="32" customHeight="1">
      <c r="B100" s="35">
        <f>IF($C$69="","",IF($C$65=3,"Standing privileged access to production. Own account, MFA, session logging, a confidentiality undertaking before first access and an end date. The access belongs in the quarterly recertification under PRC-04.",""))</f>
        <v/>
      </c>
    </row>
    <row r="101" ht="32" customHeight="1">
      <c r="B101" s="35">
        <f>IF($C$69="","",IF(AND($C$66=3,$C$67&gt;=2),"Single point of failure: an exit plan is mandatory, and the switchover time must be set against the process MTPD from REG-19 on the Exit &amp; SLA sheet. BSI 200-4 ch. 7.2.4.",""))</f>
        <v/>
      </c>
    </row>
    <row r="102" ht="32" customHeight="1">
      <c r="B102" s="35">
        <f>IF($C$69="","",IF($C$18=Types!$B$9,"Open source: there is no counterparty promising anything. The assessment is technical and still has to be recorded: provenance, pinned version, maintenance status, licence, open security advisories, and a named owner inside your organisation.",""))</f>
        <v/>
      </c>
    </row>
    <row r="103" ht="32" customHeight="1">
      <c r="B103" s="35">
        <f>IF($C$69="","",IF(AND($C$72&gt;=3,$C$49&lt;&gt;Types!$I$63),"From tier High upwards a contract is not optional. It must cover the eight items in CIR No. 5.1.4 (a) to (h); in legacy contracts (d), (e) and (h) are the ones usually missing.",""))</f>
        <v/>
      </c>
    </row>
    <row r="104" ht="32" customHeight="1">
      <c r="B104" s="35">
        <f>IF($C$69="","",IF(AND($C$18=Types!$B$8,OR($C$31=Types!$I$83,$C$31=Types!$I$84)),"Runs on your side: the patching duty stays entirely with you, not the vendor. Add it to your patch process (PRC-03) and to your asset inventory (REG-18). Check telemetry and the vendor's remote maintenance access — those are two outbound data flows.",""))</f>
        <v/>
      </c>
    </row>
    <row r="105" ht="32" customHeight="1">
      <c r="B105" s="35">
        <f>IF($C$69="","",IF(AND($C$18=Types!$B$13,$C$64&gt;=2),"Networked hardware touching data. Change default passwords, fix the network segment, record the firmware end-of-support date, document the vendor maintenance access.",""))</f>
        <v/>
      </c>
    </row>
    <row r="106" ht="32" customHeight="1">
      <c r="B106" s="35">
        <f>IF($C$69="","",IF($C$51=Types!$I$64,"Sub-processors not disclosed. That already scores 3 points under D5 and is additionally a finding under CIR No. 5.1.4 (g), 5.2 (b) and Art. 28(2).",""))</f>
        <v/>
      </c>
    </row>
    <row r="107" ht="64" customHeight="1">
      <c r="B107" s="35">
        <f>IF($C$69="","",IF($C$123=Types!$I$158,"Match or suspected match in the sanctions screening. Nothing is approved and nothing flows. Escalate to the managing directors immediately. Basis: the prohibition on making funds or economic resources available under Art. 2 of Regulation (EU) No 269/2014 and the parallel sanctions regulations. Check ownership and control as well: a company that is not itself listed is caught where a listed person holds more than 50 % or otherwise controls it.",IF(OR($C$123="",$C$123=Types!$I$159),"The sanctions screening has not been carried out yet. No approval without it. Complete section 10: legal entity, register number, ultimate parent, country of ultimate control, then run the list check.",IF(AND($C$72&gt;=3,$C$118=""),"From tier High upwards the legal entity must be identified unambiguously: registered company name, register court and number. A product name is not enough — without the legal entity no sanctions or ownership check is possible.",""))))</f>
        <v/>
      </c>
    </row>
    <row r="108" ht="32" customHeight="1">
      <c r="B108" s="35">
        <f>IF($C$69="","",IF(COUNTIF($B$87:$B$107,"?*")&gt;0,"","No stop signal. The register entry is still mandatory; assessment depth follows the tier above."))</f>
        <v/>
      </c>
    </row>
    <row r="109" ht="30" customHeight="1">
      <c r="B109" s="26" t="inlineStr">
        <is>
          <t>Decision</t>
        </is>
      </c>
      <c r="C109" s="27" t="n"/>
      <c r="D109" s="27" t="n"/>
      <c r="E109" s="27" t="n"/>
    </row>
    <row r="110" ht="34" customHeight="1">
      <c r="B110" s="28" t="inlineStr">
        <is>
          <t>Decision</t>
        </is>
      </c>
      <c r="C110" s="29" t="n"/>
      <c r="E110" s="28" t="inlineStr">
        <is>
          <t>Only whoever is named in the 'Approved by' row above may approve.</t>
        </is>
      </c>
    </row>
    <row r="111" ht="34" customHeight="1">
      <c r="B111" s="28" t="inlineStr">
        <is>
          <t>Decided by</t>
        </is>
      </c>
      <c r="C111" s="29" t="n"/>
    </row>
    <row r="112" ht="34" customHeight="1">
      <c r="B112" s="28" t="inlineStr">
        <is>
          <t>Date of decision</t>
        </is>
      </c>
      <c r="C112" s="30" t="n"/>
    </row>
    <row r="113" ht="34" customHeight="1">
      <c r="B113" s="28" t="inlineStr">
        <is>
          <t>Conditions and rationale</t>
        </is>
      </c>
      <c r="C113" s="29" t="n"/>
      <c r="E113" s="28" t="inlineStr">
        <is>
          <t>What is still missing, by when, and who will get it. Open items also belong in the Findings sheet.</t>
        </is>
      </c>
    </row>
    <row r="114" ht="34" customHeight="1">
      <c r="B114" s="28" t="inlineStr">
        <is>
          <t>Supplier ID in the register</t>
        </is>
      </c>
      <c r="C114" s="29" t="n"/>
      <c r="E114" s="28" t="inlineStr">
        <is>
          <t>Enter after the transfer, e.g. L-07. This links the request to the register.</t>
        </is>
      </c>
    </row>
    <row r="115"/>
    <row r="116" ht="30" customHeight="1">
      <c r="B116" s="44" t="inlineStr">
        <is>
          <t>10 · Legal entity, ownership and sanctions screening</t>
        </is>
      </c>
      <c r="C116" s="43" t="n"/>
      <c r="D116" s="43" t="n"/>
      <c r="E116" s="43" t="n"/>
    </row>
    <row r="117" ht="46" customHeight="1">
      <c r="B117" s="28" t="inlineStr">
        <is>
          <t>To be completed before the decision. The prohibition on making funds or economic resources available, in Art. 2 of Regulation (EU) No 269/2014 and the parallel sanctions regulations, applies directly to every undertaking in the EU — there is no size or sector threshold, and not knowing is not a defence. What is checked is not only the name of the company but who owns it.</t>
        </is>
      </c>
    </row>
    <row r="118" ht="30" customHeight="1">
      <c r="B118" s="28" t="inlineStr">
        <is>
          <t>Registered company name</t>
        </is>
      </c>
      <c r="C118" s="29" t="n"/>
      <c r="E118" s="28" t="inlineStr">
        <is>
          <t>The legal entity, not the product name. "Microsoft 365" is not a legal entity.</t>
        </is>
      </c>
    </row>
    <row r="119" ht="30" customHeight="1">
      <c r="B119" s="28" t="inlineStr">
        <is>
          <t>Register court and number</t>
        </is>
      </c>
      <c r="C119" s="29" t="n"/>
      <c r="E119" s="28" t="inlineStr">
        <is>
          <t>e.g. Amtsgericht München HRB 200562. For foreign providers, their own register.</t>
        </is>
      </c>
    </row>
    <row r="120" ht="30" customHeight="1">
      <c r="B120" s="28" t="inlineStr">
        <is>
          <t>Ultimate parent company</t>
        </is>
      </c>
      <c r="C120" s="29" t="n"/>
      <c r="E120" s="28" t="inlineStr">
        <is>
          <t>Who sits at the end of the chain? For groups, the top company, not the sales subsidiary.</t>
        </is>
      </c>
    </row>
    <row r="121" ht="30" customHeight="1">
      <c r="B121" s="28" t="inlineStr">
        <is>
          <t>Country of ultimate control</t>
        </is>
      </c>
      <c r="C121" s="29" t="n"/>
      <c r="E121" s="28" t="inlineStr">
        <is>
          <t>The country control is actually exercised from — not necessarily where the contracting party sits.</t>
        </is>
      </c>
    </row>
    <row r="122" ht="30" customHeight="1">
      <c r="B122" s="28" t="inlineStr">
        <is>
          <t>Ownership and control disclosed?</t>
        </is>
      </c>
      <c r="C122" s="29" t="n"/>
      <c r="E122" s="28" t="inlineStr">
        <is>
          <t>Dropdown. "No" or "partly" is a finding, not a tick.</t>
        </is>
      </c>
    </row>
    <row r="123" ht="30" customHeight="1">
      <c r="B123" s="28" t="inlineStr">
        <is>
          <t>Sanctions screening · result</t>
        </is>
      </c>
      <c r="C123" s="29" t="n"/>
      <c r="E123" s="28" t="inlineStr">
        <is>
          <t>Dropdown. A match stops the request immediately, see the stop signals.</t>
        </is>
      </c>
    </row>
    <row r="124" ht="30" customHeight="1">
      <c r="B124" s="28" t="inlineStr">
        <is>
          <t>Date of screening</t>
        </is>
      </c>
      <c r="C124" s="29" t="n"/>
      <c r="E124" s="28" t="inlineStr">
        <is>
          <t>The lists change constantly. The date is the evidence, not the tick.</t>
        </is>
      </c>
    </row>
    <row r="125" ht="30" customHeight="1">
      <c r="B125" s="28" t="inlineStr">
        <is>
          <t>Lists checked</t>
        </is>
      </c>
      <c r="C125" s="29" t="n"/>
      <c r="E125" s="28" t="inlineStr">
        <is>
          <t>At minimum the EU consolidated list. Where there is a US nexus, OFAC SDN and the BIS Entity List as well.</t>
        </is>
      </c>
    </row>
    <row r="126" ht="30" customHeight="1">
      <c r="B126" s="28" t="inlineStr">
        <is>
          <t>Screened by</t>
        </is>
      </c>
      <c r="C126" s="29" t="n"/>
      <c r="E126" s="28" t="inlineStr">
        <is>
          <t>By name. A check with no checker is not evidence.</t>
        </is>
      </c>
    </row>
    <row r="127" ht="30" customHeight="1">
      <c r="B127" s="28" t="inlineStr">
        <is>
          <t>Evidence stored at</t>
        </is>
      </c>
      <c r="C127" s="29" t="n"/>
      <c r="E127" s="28" t="inlineStr">
        <is>
          <t>Screenshot or export with the date visible. Without evidence the check counts as not done.</t>
        </is>
      </c>
    </row>
    <row r="128" ht="76" customHeight="1">
      <c r="B128" s="28" t="inlineStr">
        <is>
          <t>How to run it: the EU consolidated list of financial sanctions at webgate.ec.europa.eu/fsd/fsf · an overview of every EU sanctions regime at sanctionsmap.eu · free advice for SMEs from the EU Sanctions Helpdesk at eu-sanctions-compliance-helpdesk.europa.eu · where there is a US nexus, also OFAC Sanctions List Search at sanctionssearch.ofac.treas.gov and the Consolidated Screening List at trade.gov/consolidated-screening-list. Always check three things: the company itself, the ultimate parent, and the controlling persons. A company that is not itself listed is caught where a listed person holds more than 50 % or otherwise controls it.</t>
        </is>
      </c>
    </row>
    <row r="129"/>
    <row r="130"/>
    <row r="131"/>
    <row r="132" ht="46" customHeight="1">
      <c r="B132" s="17" t="inlineStr">
        <is>
          <t>Sources: the TPRM policy (P1-13) §3 to §5 · CIR (EU) 2024/2690 Annex Nos. 5.1.2, 5.1.4, 5.1.6, 5.1.7, 5.2 · § 30(2) BSIG · ISO/IEC 27001:2022 A.5.19 to A.5.23 · GDPR Art. 9, 26, 28, 32, 33, 35, 44 to 49 · § 203(3) and (4) StGB · AI Act (EU) 2024/1689 Art. 50 · CRA (EU) 2024/2847 Art. 14. This English text is a working translation, not a legal text; the German version is binding.</t>
        </is>
      </c>
    </row>
  </sheetData>
  <mergeCells count="26">
    <mergeCell ref="B108:E108"/>
    <mergeCell ref="B92:E92"/>
    <mergeCell ref="B104:E104"/>
    <mergeCell ref="B95:E95"/>
    <mergeCell ref="B89:E89"/>
    <mergeCell ref="B94:E94"/>
    <mergeCell ref="B106:E106"/>
    <mergeCell ref="B91:E91"/>
    <mergeCell ref="B97:E97"/>
    <mergeCell ref="B100:E100"/>
    <mergeCell ref="B90:E90"/>
    <mergeCell ref="B93:E93"/>
    <mergeCell ref="B102:E102"/>
    <mergeCell ref="B105:E105"/>
    <mergeCell ref="B96:E96"/>
    <mergeCell ref="B117:E117"/>
    <mergeCell ref="B107:E107"/>
    <mergeCell ref="B101:E101"/>
    <mergeCell ref="B98:E98"/>
    <mergeCell ref="B132:E132"/>
    <mergeCell ref="B88:E88"/>
    <mergeCell ref="B116:E116"/>
    <mergeCell ref="B87:E87"/>
    <mergeCell ref="B103:E103"/>
    <mergeCell ref="B128:E128"/>
    <mergeCell ref="B99:E99"/>
  </mergeCells>
  <dataValidations count="26">
    <dataValidation sqref="C18" showDropDown="0" showInputMessage="0" showErrorMessage="0" allowBlank="1" type="list">
      <formula1>Types!$B$7:$B$15</formula1>
    </dataValidation>
    <dataValidation sqref="C25" showDropDown="0" showInputMessage="0" showErrorMessage="0" allowBlank="1" type="list">
      <formula1>Types!$I$21:$I$24</formula1>
    </dataValidation>
    <dataValidation sqref="C32" showDropDown="0" showInputMessage="0" showErrorMessage="0" allowBlank="1" type="list">
      <formula1>Types!$I$27:$I$30</formula1>
    </dataValidation>
    <dataValidation sqref="C38" showDropDown="0" showInputMessage="0" showErrorMessage="0" allowBlank="1" type="list">
      <formula1>Types!$I$33:$I$36</formula1>
    </dataValidation>
    <dataValidation sqref="C41" showDropDown="0" showInputMessage="0" showErrorMessage="0" allowBlank="1" type="list">
      <formula1>Types!$I$39:$I$48</formula1>
    </dataValidation>
    <dataValidation sqref="C45" showDropDown="0" showInputMessage="0" showErrorMessage="0" allowBlank="1" type="list">
      <formula1>Types!$I$52:$I$55</formula1>
    </dataValidation>
    <dataValidation sqref="C26" showDropDown="0" showInputMessage="0" showErrorMessage="0" allowBlank="1" type="list">
      <formula1>Types!$I$69:$I$72</formula1>
    </dataValidation>
    <dataValidation sqref="C27" showDropDown="0" showInputMessage="0" showErrorMessage="0" allowBlank="1" type="list">
      <formula1>Types!$I$58:$I$60</formula1>
    </dataValidation>
    <dataValidation sqref="C28" showDropDown="0" showInputMessage="0" showErrorMessage="0" allowBlank="1" type="list">
      <formula1>Types!$I$75:$I$79</formula1>
    </dataValidation>
    <dataValidation sqref="C31" showDropDown="0" showInputMessage="0" showErrorMessage="0" allowBlank="1" type="list">
      <formula1>Types!$I$82:$I$85</formula1>
    </dataValidation>
    <dataValidation sqref="C33" showDropDown="0" showInputMessage="0" showErrorMessage="0" allowBlank="1" type="list">
      <formula1>Types!$I$58:$I$60</formula1>
    </dataValidation>
    <dataValidation sqref="C34" showDropDown="0" showInputMessage="0" showErrorMessage="0" allowBlank="1" type="list">
      <formula1>Types!$I$88:$I$91</formula1>
    </dataValidation>
    <dataValidation sqref="C35" showDropDown="0" showInputMessage="0" showErrorMessage="0" allowBlank="1" type="list">
      <formula1>Types!$I$94:$I$97</formula1>
    </dataValidation>
    <dataValidation sqref="C48" showDropDown="0" showInputMessage="0" showErrorMessage="0" allowBlank="1" type="list">
      <formula1>Types!$I$58:$I$60</formula1>
    </dataValidation>
    <dataValidation sqref="C49" showDropDown="0" showInputMessage="0" showErrorMessage="0" allowBlank="1" type="list">
      <formula1>Types!$I$63:$I$66</formula1>
    </dataValidation>
    <dataValidation sqref="C50" showDropDown="0" showInputMessage="0" showErrorMessage="0" allowBlank="1" type="list">
      <formula1>Types!$I$63:$I$66</formula1>
    </dataValidation>
    <dataValidation sqref="C51" showDropDown="0" showInputMessage="0" showErrorMessage="0" allowBlank="1" type="list">
      <formula1>Types!$I$63:$I$66</formula1>
    </dataValidation>
    <dataValidation sqref="C56" showDropDown="0" showInputMessage="0" showErrorMessage="0" allowBlank="1" type="list">
      <formula1>Types!$I$100:$I$104</formula1>
    </dataValidation>
    <dataValidation sqref="C57" showDropDown="0" showInputMessage="0" showErrorMessage="0" allowBlank="1" type="list">
      <formula1>Types!$I$107:$I$112</formula1>
    </dataValidation>
    <dataValidation sqref="C58" showDropDown="0" showInputMessage="0" showErrorMessage="0" allowBlank="1" type="list">
      <formula1>Types!$I$115:$I$120</formula1>
    </dataValidation>
    <dataValidation sqref="C59" showDropDown="0" showInputMessage="0" showErrorMessage="0" allowBlank="1" type="list">
      <formula1>Types!$I$123:$I$126</formula1>
    </dataValidation>
    <dataValidation sqref="C60" showDropDown="0" showInputMessage="0" showErrorMessage="0" allowBlank="1" type="list">
      <formula1>Types!$I$129:$I$132</formula1>
    </dataValidation>
    <dataValidation sqref="C61" showDropDown="0" showInputMessage="0" showErrorMessage="0" allowBlank="1" type="list">
      <formula1>Types!$I$135:$I$138</formula1>
    </dataValidation>
    <dataValidation sqref="C110" showDropDown="0" showInputMessage="0" showErrorMessage="0" allowBlank="1" type="list">
      <formula1>Types!$I$141:$I$144</formula1>
    </dataValidation>
    <dataValidation sqref="C122" showDropDown="0" showInputMessage="0" showErrorMessage="0" allowBlank="1" type="list">
      <formula1>Types!$I$63:$I$65</formula1>
    </dataValidation>
    <dataValidation sqref="C123" showDropDown="0" showInputMessage="0" showErrorMessage="0" allowBlank="1" type="list">
      <formula1>Types!$I$157:$I$159</formula1>
    </dataValidation>
  </dataValidations>
  <pageMargins left="0.75" right="0.75" top="1" bottom="1" header="0.5" footer="0.5"/>
</worksheet>
</file>

<file path=xl/worksheets/sheet3.xml><?xml version="1.0" encoding="utf-8"?>
<worksheet xmlns="http://schemas.openxmlformats.org/spreadsheetml/2006/main">
  <sheetPr>
    <tabColor rgb="009EC6CE"/>
    <outlinePr summaryBelow="1" summaryRight="1"/>
    <pageSetUpPr/>
  </sheetPr>
  <dimension ref="A1:M34"/>
  <sheetViews>
    <sheetView showGridLines="0" workbookViewId="0">
      <selection activeCell="A1" sqref="A1"/>
    </sheetView>
  </sheetViews>
  <sheetFormatPr baseColWidth="8" defaultRowHeight="15"/>
  <cols>
    <col width="30" customWidth="1" min="1" max="1"/>
    <col width="26" customWidth="1" min="2" max="2"/>
    <col width="22" customWidth="1" min="3" max="3"/>
    <col width="26" customWidth="1" min="4" max="4"/>
    <col width="24" customWidth="1" min="5" max="5"/>
    <col width="24" customWidth="1" min="6" max="6"/>
    <col width="22" customWidth="1" min="7" max="7"/>
    <col width="30" customWidth="1" min="8" max="8"/>
    <col width="22" customWidth="1" min="9" max="9"/>
    <col width="16" customWidth="1" min="10" max="10"/>
    <col width="16" customWidth="1" min="11" max="11"/>
    <col width="22" customWidth="1" min="12" max="12"/>
  </cols>
  <sheetData>
    <row r="1"/>
    <row r="2">
      <c r="B2" s="1" t="inlineStr">
        <is>
          <t>Handover · from the request into the register</t>
        </is>
      </c>
    </row>
    <row r="3">
      <c r="B3" s="2" t="inlineStr"/>
    </row>
    <row r="4">
      <c r="B4" s="17" t="inlineStr">
        <is>
          <t>This is the completed request, laid out in exactly the column order that Register and Tiering expect. Three copy operations and the third party is in the register.</t>
        </is>
      </c>
    </row>
    <row r="5">
      <c r="B5" s="17" t="inlineStr">
        <is>
          <t>Always paste with 'Paste special → Values', otherwise you overwrite the formulas in the computed columns.</t>
        </is>
      </c>
    </row>
    <row r="6">
      <c r="A6" s="28" t="inlineStr">
        <is>
          <t>Step by step</t>
        </is>
      </c>
    </row>
    <row r="7" ht="40" customHeight="1">
      <c r="A7" s="25" t="inlineStr">
        <is>
          <t>Find the next free row on the Register sheet and assign a supplier ID. Type it yourself; it is the key every other sheet joins on.</t>
        </is>
      </c>
    </row>
    <row r="8" ht="40" customHeight="1">
      <c r="A8" s="25" t="inlineStr">
        <is>
          <t>Copy row 17 below, columns A to L, and paste as values into column A of that free row. Column M computes itself.</t>
        </is>
      </c>
    </row>
    <row r="9" ht="40" customHeight="1">
      <c r="A9" s="25" t="inlineStr">
        <is>
          <t>Copy row 22 below, columns A to G, into the Tiering sheet the same way.</t>
        </is>
      </c>
    </row>
    <row r="10" ht="40" customHeight="1">
      <c r="A10" s="25" t="inlineStr">
        <is>
          <t>Put the two single values from rows 27 and 28 into columns I and O of the Tiering sheet.</t>
        </is>
      </c>
    </row>
    <row r="11" ht="40" customHeight="1">
      <c r="A11" s="25" t="inlineStr">
        <is>
          <t>Check that the tier on the Tiering sheet matches the request. If it does not, a column has shifted.</t>
        </is>
      </c>
    </row>
    <row r="12" ht="40" customHeight="1">
      <c r="A12" s="25" t="inlineStr">
        <is>
          <t>Write the supplier ID back into the request, row 114, and log the request on the Request log sheet.</t>
        </is>
      </c>
    </row>
    <row r="13" ht="40" customHeight="1">
      <c r="A13" s="25" t="inlineStr">
        <is>
          <t>Raise every no, partly or unknown as a row on the Findings sheet, with a due date and an owner. The data protection items belong there just as much as the technical ones.</t>
        </is>
      </c>
    </row>
    <row r="14"/>
    <row r="15">
      <c r="A15" s="28" t="inlineStr">
        <is>
          <t>A · into the Register sheet, columns A to L</t>
        </is>
      </c>
    </row>
    <row r="16" ht="44" customHeight="1">
      <c r="A16" s="18" t="inlineStr">
        <is>
          <t>Supplier ID</t>
        </is>
      </c>
      <c r="B16" s="18" t="inlineStr">
        <is>
          <t>Supplier</t>
        </is>
      </c>
      <c r="C16" s="18" t="inlineStr">
        <is>
          <t>Contact name</t>
        </is>
      </c>
      <c r="D16" s="18" t="inlineStr">
        <is>
          <t>Contact email / phone</t>
        </is>
      </c>
      <c r="E16" s="18" t="inlineStr">
        <is>
          <t>ICT products</t>
        </is>
      </c>
      <c r="F16" s="18" t="inlineStr">
        <is>
          <t>ICT services</t>
        </is>
      </c>
      <c r="G16" s="18" t="inlineStr">
        <is>
          <t>ICT processes</t>
        </is>
      </c>
      <c r="H16" s="18" t="inlineStr">
        <is>
          <t>Processing location</t>
        </is>
      </c>
      <c r="I16" s="18" t="inlineStr">
        <is>
          <t>Sub-processors disclosed?</t>
        </is>
      </c>
      <c r="J16" s="18" t="inlineStr">
        <is>
          <t>Contract</t>
        </is>
      </c>
      <c r="K16" s="18" t="inlineStr">
        <is>
          <t>Processor contract</t>
        </is>
      </c>
      <c r="L16" s="18" t="inlineStr">
        <is>
          <t>Processes affected</t>
        </is>
      </c>
    </row>
    <row r="17" ht="64" customHeight="1">
      <c r="A17" s="10">
        <f>IF(Request!$C$114="","[type the ID here]",Request!$C$114)</f>
        <v/>
      </c>
      <c r="B17" s="10">
        <f>IF(Request!$C$11="","[FILL]",Request!$C$11)</f>
        <v/>
      </c>
      <c r="C17" s="10">
        <f>IF(Request!$C$52="","[FILL]",Request!$C$52)</f>
        <v/>
      </c>
      <c r="D17" s="10">
        <f>IF(Request!$C$53="","[FILL]",Request!$C$53)</f>
        <v/>
      </c>
      <c r="E17" s="10">
        <f>IF(Request!$C$18="","[FILL]",IF(Request!$C$18=Types!$B$15,"[FILL]",IF(OR(Request!$C$18=Types!$B$8,Request!$C$18=Types!$B$9,Request!$C$18=Types!$B$13),IF(Request!$C$12="","[FILL]",Request!$C$12),"not applicable")))</f>
        <v/>
      </c>
      <c r="F17" s="10">
        <f>IF(Request!$C$18="","[FILL]",IF(Request!$C$18=Types!$B$15,"[FILL]",IF(OR(Request!$C$18=Types!$B$7,Request!$C$18=Types!$B$10,Request!$C$18=Types!$B$14),IF(Request!$C$12="","[FILL]",Request!$C$12),"not applicable")))</f>
        <v/>
      </c>
      <c r="G17" s="10">
        <f>IF(Request!$C$18="","[FILL]",IF(Request!$C$18=Types!$B$15,"[FILL]",IF(OR(Request!$C$18=Types!$B$11,Request!$C$18=Types!$B$12),IF(Request!$C$12="","[FILL]",Request!$C$12),"not applicable")))</f>
        <v/>
      </c>
      <c r="H17" s="10">
        <f>IF(Request!$C$45="","[FILL]",Request!$C$45)</f>
        <v/>
      </c>
      <c r="I17" s="10">
        <f>IF(Request!$C$51="","[FILL]",Request!$C$51)</f>
        <v/>
      </c>
      <c r="J17" s="10">
        <f>IF(Request!$C$49="","[FILL]",Request!$C$49)</f>
        <v/>
      </c>
      <c r="K17" s="10">
        <f>IF(Request!$C$50="","[FILL]",Request!$C$50)</f>
        <v/>
      </c>
      <c r="L17" s="10">
        <f>IF(Request!$C$41="","[FILL]",IF(LEFT(Request!$C$41,3)="PRC",LEFT(Request!$C$41,6),"no process link"))</f>
        <v/>
      </c>
    </row>
    <row r="18"/>
    <row r="19"/>
    <row r="20">
      <c r="A20" s="28" t="inlineStr">
        <is>
          <t>B · into the Tiering sheet, columns A to G</t>
        </is>
      </c>
    </row>
    <row r="21" ht="36" customHeight="1">
      <c r="A21" s="18" t="inlineStr">
        <is>
          <t>Supplier ID</t>
        </is>
      </c>
      <c r="B21" s="18" t="inlineStr">
        <is>
          <t>Supplier</t>
        </is>
      </c>
      <c r="C21" s="18" t="inlineStr">
        <is>
          <t>D1 Data</t>
        </is>
      </c>
      <c r="D21" s="18" t="inlineStr">
        <is>
          <t>D2 Access</t>
        </is>
      </c>
      <c r="E21" s="18" t="inlineStr">
        <is>
          <t>D3 Dependency</t>
        </is>
      </c>
      <c r="F21" s="18" t="inlineStr">
        <is>
          <t>D4 Process</t>
        </is>
      </c>
      <c r="G21" s="18" t="inlineStr">
        <is>
          <t>D5 Location</t>
        </is>
      </c>
    </row>
    <row r="22" ht="26" customHeight="1">
      <c r="A22" s="29">
        <f>IF(Request!$C$114="","[type the ID here]",Request!$C$114)</f>
        <v/>
      </c>
      <c r="B22" s="29">
        <f>IF(Request!$C$11="","[FILL]",Request!$C$11)</f>
        <v/>
      </c>
      <c r="C22" s="29">
        <f>Request!$C$64</f>
        <v/>
      </c>
      <c r="D22" s="29">
        <f>Request!$C$65</f>
        <v/>
      </c>
      <c r="E22" s="29">
        <f>Request!$C$66</f>
        <v/>
      </c>
      <c r="F22" s="29">
        <f>Request!$C$67</f>
        <v/>
      </c>
      <c r="G22" s="29">
        <f>Request!$C$68</f>
        <v/>
      </c>
    </row>
    <row r="23"/>
    <row r="24"/>
    <row r="25">
      <c r="A25" s="28" t="inlineStr">
        <is>
          <t>C · two single cells into the Tiering sheet</t>
        </is>
      </c>
    </row>
    <row r="26" ht="26" customHeight="1">
      <c r="A26" s="18" t="inlineStr">
        <is>
          <t>Target</t>
        </is>
      </c>
      <c r="B26" s="18" t="inlineStr">
        <is>
          <t>Value</t>
        </is>
      </c>
    </row>
    <row r="27">
      <c r="A27" s="28" t="inlineStr">
        <is>
          <t>Tiering, column I · Regulated customer?</t>
        </is>
      </c>
      <c r="B27" s="29">
        <f>IF(Request!$C$48=Types!$I$58,"yes","no")</f>
        <v/>
      </c>
      <c r="C27" s="39" t="n"/>
      <c r="D27" s="39" t="n"/>
      <c r="E27" s="39" t="n"/>
      <c r="F27" s="39" t="n"/>
      <c r="G27" s="39" t="n"/>
      <c r="H27" s="39" t="n"/>
      <c r="I27" s="39" t="n"/>
      <c r="J27" s="39" t="n"/>
      <c r="K27" s="39" t="n"/>
      <c r="L27" s="39" t="n"/>
      <c r="M27" s="40" t="n"/>
    </row>
    <row r="28" ht="32" customHeight="1">
      <c r="A28" s="28" t="inlineStr">
        <is>
          <t>Tiering, column O · Rationale and note</t>
        </is>
      </c>
      <c r="B28" s="29">
        <f>IF(Request!$C$8="","",Request!$C$8&amp;IF(ISNUMBER(Request!$C$9)," · "&amp;TEXT(DAY(Request!$C$9),"00")&amp;"."&amp;TEXT(MONTH(Request!$C$9),"00")&amp;"."&amp;YEAR(Request!$C$9),"")&amp;" · "&amp;Request!$C$18&amp;" · Role: "&amp;Request!$C$56&amp;" · Override: "&amp;Request!$C$71)</f>
        <v/>
      </c>
      <c r="C28" s="39" t="n"/>
      <c r="D28" s="39" t="n"/>
      <c r="E28" s="39" t="n"/>
      <c r="F28" s="39" t="n"/>
      <c r="G28" s="39" t="n"/>
      <c r="H28" s="39" t="n"/>
      <c r="I28" s="39" t="n"/>
      <c r="J28" s="39" t="n"/>
      <c r="K28" s="39" t="n"/>
      <c r="L28" s="39" t="n"/>
      <c r="M28" s="40" t="n"/>
    </row>
    <row r="29"/>
    <row r="30"/>
    <row r="31">
      <c r="A31" s="28" t="inlineStr">
        <is>
          <t>Check</t>
        </is>
      </c>
    </row>
    <row r="32" ht="36" customHeight="1">
      <c r="A32" s="41">
        <f>IF(Request!$C$72="","The request is not complete yet. Answer all five axes on the Request sheet.","Tier per the request: "&amp;Request!$C$73&amp;" · Score: "&amp;Request!$C$69&amp;". After pasting, the Tiering sheet, column N, must show the same value for this supplier ID.")</f>
        <v/>
      </c>
    </row>
    <row r="33"/>
    <row r="34" ht="32" customHeight="1">
      <c r="A34" s="41">
        <f>IF(Request!$C$56="","",IF(OR(Request!$C$56=Types!$I$100,Request!$C$56=Types!$I$101),"A processor contract applies: the contract checklist on the Privacy sheet, section B, still has to be filled in for this supplier.",""))</f>
        <v/>
      </c>
    </row>
  </sheetData>
  <mergeCells count="11">
    <mergeCell ref="A13:M13"/>
    <mergeCell ref="B28:M28"/>
    <mergeCell ref="A32:M32"/>
    <mergeCell ref="A8:M8"/>
    <mergeCell ref="A34:M34"/>
    <mergeCell ref="A9:M9"/>
    <mergeCell ref="A12:M12"/>
    <mergeCell ref="B27:M27"/>
    <mergeCell ref="A7:M7"/>
    <mergeCell ref="A11:M11"/>
    <mergeCell ref="A10:M10"/>
  </mergeCells>
  <pageMargins left="0.75" right="0.75" top="1" bottom="1" header="0.5" footer="0.5"/>
</worksheet>
</file>

<file path=xl/worksheets/sheet4.xml><?xml version="1.0" encoding="utf-8"?>
<worksheet xmlns="http://schemas.openxmlformats.org/spreadsheetml/2006/main">
  <sheetPr>
    <tabColor rgb="009EC6CE"/>
    <outlinePr summaryBelow="1" summaryRight="1"/>
    <pageSetUpPr/>
  </sheetPr>
  <dimension ref="A1:P159"/>
  <sheetViews>
    <sheetView workbookViewId="0">
      <pane ySplit="6" topLeftCell="A7" activePane="bottomLeft" state="frozen"/>
      <selection pane="bottomLeft" activeCell="A1" sqref="A1"/>
    </sheetView>
  </sheetViews>
  <sheetFormatPr baseColWidth="8" defaultRowHeight="15"/>
  <cols>
    <col width="7" customWidth="1" min="1" max="1"/>
    <col width="40" customWidth="1" min="2" max="2"/>
    <col width="44" customWidth="1" min="3" max="3"/>
    <col width="54" customWidth="1" min="4" max="4"/>
    <col width="54" customWidth="1" min="5" max="5"/>
    <col width="48" customWidth="1" min="6" max="6"/>
    <col width="40" customWidth="1" min="7" max="7"/>
    <col width="3" customWidth="1" min="8" max="8"/>
    <col width="66" customWidth="1" min="9" max="9"/>
    <col width="9" customWidth="1" min="10" max="10"/>
    <col width="3" customWidth="1" min="11" max="11"/>
    <col width="34" customWidth="1" min="12" max="12"/>
    <col width="32" customWidth="1" min="13" max="13"/>
    <col width="40" customWidth="1" min="14" max="14"/>
    <col width="46" customWidth="1" min="15" max="15"/>
    <col width="56" customWidth="1" min="16" max="16"/>
  </cols>
  <sheetData>
    <row r="1">
      <c r="B1" s="1" t="inlineStr">
        <is>
          <t>Types of third party and what each one triggers</t>
        </is>
      </c>
    </row>
    <row r="2">
      <c r="B2" s="2" t="inlineStr"/>
    </row>
    <row r="3">
      <c r="B3" s="17" t="inlineStr">
        <is>
          <t>Column B feeds the dropdown on the Request sheet. From column I rightwards sits the calculation engine: that is where answers are turned into points and where every answer list lives.</t>
        </is>
      </c>
    </row>
    <row r="4">
      <c r="B4" s="17" t="inlineStr">
        <is>
          <t>Sources: TPRM policy §3 to §5 · CIR (EU) 2024/2690 Annex Nos. 5.1.2, 5.1.4, 5.2 · ISO/IEC 27001:2022 A.5.19 to A.5.23 · GDPR Art. 9, 26, 28, 32, 33, 35, 44 to 49 · § 203 StGB · AI Act Art. 50 · CRA Art. 14.</t>
        </is>
      </c>
    </row>
    <row r="5"/>
    <row r="6" ht="38" customHeight="1">
      <c r="A6" s="18" t="inlineStr">
        <is>
          <t>Type</t>
        </is>
      </c>
      <c r="B6" s="18" t="inlineStr">
        <is>
          <t>Type as it appears in the request form</t>
        </is>
      </c>
      <c r="C6" s="18" t="inlineStr">
        <is>
          <t>What this typically is</t>
        </is>
      </c>
      <c r="D6" s="18" t="inlineStr">
        <is>
          <t>What always applies to this type</t>
        </is>
      </c>
      <c r="E6" s="18" t="inlineStr">
        <is>
          <t>Ask for in addition</t>
        </is>
      </c>
      <c r="F6" s="18" t="inlineStr">
        <is>
          <t>The typical trap</t>
        </is>
      </c>
      <c r="G6" s="18" t="inlineStr">
        <is>
          <t>Legal anchor</t>
        </is>
      </c>
    </row>
    <row r="7" ht="150" customHeight="1">
      <c r="A7" s="19" t="inlineStr">
        <is>
          <t>T1</t>
        </is>
      </c>
      <c r="B7" s="20" t="inlineStr">
        <is>
          <t>SaaS or cloud service (runs at the provider)</t>
        </is>
      </c>
      <c r="C7" s="20" t="inlineStr">
        <is>
          <t>Application on the provider's infrastructure. We hold an account, not a machine. Ticketing, monitoring portal, cloud backup.</t>
        </is>
      </c>
      <c r="D7" s="20" t="inlineStr">
        <is>
          <t>Register entry incl. processing location · Art. 28(3) processor contract as soon as personal data flows · shared responsibility in writing (A.5.23) · incident notification deadline in the contract (CIR 5.1.4 (d), Art. 33(2)).</t>
        </is>
      </c>
      <c r="E7" s="20" t="inlineStr">
        <is>
          <t>Provider's shared responsibility model · sub-processor list with locations · deletion and return at contract end · data export path.</t>
        </is>
      </c>
      <c r="F7" s="20" t="inlineStr">
        <is>
          <t>The contract is signed with a click and nobody reads the terms. A US provider without live DPF certification is a third-country transfer with no legal basis.</t>
        </is>
      </c>
      <c r="G7" s="13" t="inlineStr">
        <is>
          <t>A.5.19, A.5.21, A.5.23 · CIR 5.1.4 · GDPR Art. 28, 44 et seq.</t>
        </is>
      </c>
    </row>
    <row r="8" ht="150" customHeight="1">
      <c r="A8" s="19" t="inlineStr">
        <is>
          <t>T2</t>
        </is>
      </c>
      <c r="B8" s="20" t="inlineStr">
        <is>
          <t>Locally installed licensed software (on-prem)</t>
        </is>
      </c>
      <c r="C8" s="20" t="inlineStr">
        <is>
          <t>Bought or rented software running on our hardware or the customer's. The vendor normally does not see the data.</t>
        </is>
      </c>
      <c r="D8" s="20" t="inlineStr">
        <is>
          <t>Register entry · record licence and support status · the patching duty stays with you (patch process PRC-03) · add to the asset inventory (REG-18).</t>
        </is>
      </c>
      <c r="E8" s="20" t="inlineStr">
        <is>
          <t>Vendor support end date · how and how fast security updates reach us · telemetry or phone-home to the vendor cloud, because that is a data flow after all.</t>
        </is>
      </c>
      <c r="F8" s="20" t="inlineStr">
        <is>
          <t>Treated as harmless because nothing leaves the building. Two things leave anyway: telemetry, and the vendor's remote maintenance access.</t>
        </is>
      </c>
      <c r="G8" s="13" t="inlineStr">
        <is>
          <t>A.5.19, A.8.8, A.8.19, A.8.32 · § 30(2) No. 5 BSIG</t>
        </is>
      </c>
    </row>
    <row r="9" ht="150" customHeight="1">
      <c r="A9" s="19" t="inlineStr">
        <is>
          <t>T3</t>
        </is>
      </c>
      <c r="B9" s="20" t="inlineStr">
        <is>
          <t>Open source, GitHub library or free tool</t>
        </is>
      </c>
      <c r="C9" s="20" t="inlineStr">
        <is>
          <t>Code or tooling with no counterparty. Nobody owes us anything. A script from a repository, a free admin tool.</t>
        </is>
      </c>
      <c r="D9" s="20" t="inlineStr">
        <is>
          <t>Register entry with repository address and version · check the licence · evidence of provenance and maintenance · a named owner inside your organisation.</t>
        </is>
      </c>
      <c r="E9" s="20" t="inlineStr">
        <is>
          <t>Last commit and number of active maintainers · open security advisories · SBOM or dependency list · a pinned version, never 'latest' · checksum or signature.</t>
        </is>
      </c>
      <c r="F9" s="20" t="inlineStr">
        <is>
          <t>There is no questionnaire anyone will answer. The assessment is purely technical and still has to be written down, or it is missing at audit.</t>
        </is>
      </c>
      <c r="G9" s="13" t="inlineStr">
        <is>
          <t>A.5.19, A.8.8, A.8.28, A.8.30 · CRA Art. 14 (reporting duties from 11 Sep 2026) · CIR 5.1.2 (a)</t>
        </is>
      </c>
    </row>
    <row r="10" ht="150" customHeight="1">
      <c r="A10" s="19" t="inlineStr">
        <is>
          <t>T4</t>
        </is>
      </c>
      <c r="B10" s="20" t="inlineStr">
        <is>
          <t>AI service (LLM, assistant, automated analysis)</t>
        </is>
      </c>
      <c r="C10" s="20" t="inlineStr">
        <is>
          <t>A service that takes input and produces output. May be SaaS or local. Dictation and reporting aids, an assistant inside the ticket system.</t>
        </is>
      </c>
      <c r="D10" s="20" t="inlineStr">
        <is>
          <t>Everything from T1 · written exclusion of training on our data · record purpose and role · tell people when they are talking to a machine (AI Act Art. 50, in force since 2 Aug 2026).</t>
        </is>
      </c>
      <c r="E10" s="20" t="inlineStr">
        <is>
          <t>Where the model runs and who operates it · retention of prompts · logging · ISO/IEC 42001 certificate or equivalent if it exists · human review before any decision that affects a person.</t>
        </is>
      </c>
      <c r="F10" s="20" t="inlineStr">
        <is>
          <t>Typing special-category data into a prompt box is a transfer. It engages Art. 9 GDPR — and in Germany § 203 StGB — and a processor contract alone does not cover the training question.</t>
        </is>
      </c>
      <c r="G10" s="13" t="inlineStr">
        <is>
          <t>AI Act Art. 50 · GDPR Art. 9, 28, 35 · § 203 StGB · ISO/IEC 42001 · A.5.19, A.5.23</t>
        </is>
      </c>
    </row>
    <row r="11" ht="150" customHeight="1">
      <c r="A11" s="19" t="inlineStr">
        <is>
          <t>T5</t>
        </is>
      </c>
      <c r="B11" s="20" t="inlineStr">
        <is>
          <t>External person with access (freelancer, engineer)</t>
        </is>
      </c>
      <c r="C11" s="20" t="inlineStr">
        <is>
          <t>A person, not a product. Works for us or at the customer site for a while, often with elevated rights.</t>
        </is>
      </c>
      <c r="D11" s="20" t="inlineStr">
        <is>
          <t>Register the company, not the individual · P2-27 confidentiality undertaking before first access · an individual account, never a shared one · MFA · least privilege · revocation on the last day (PRC-04).</t>
        </is>
      </c>
      <c r="E11" s="20" t="inlineStr">
        <is>
          <t>Evidence of background screening (CIR 5.1.4 (c)) · evidence of awareness training (CIR 5.1.4 (b)) · session logging for privileged access · a named deputy.</t>
        </is>
      </c>
      <c r="F11" s="20" t="inlineStr">
        <is>
          <t>The access survives the end of the project. It is the most common audit finding and the most expensive incident.</t>
        </is>
      </c>
      <c r="G11" s="13" t="inlineStr">
        <is>
          <t>A.6.1, A.6.5, A.5.15 to A.5.18, A.8.2, A.8.5 · CIR 5.1.4 (b), (c) · § 30(2) No. 9 and No. 10 BSIG · § 203(4) StGB</t>
        </is>
      </c>
    </row>
    <row r="12" ht="150" customHeight="1">
      <c r="A12" s="19" t="inlineStr">
        <is>
          <t>T6</t>
        </is>
      </c>
      <c r="B12" s="20" t="inlineStr">
        <is>
          <t>Subcontractor (delivers part of our service)</t>
        </is>
      </c>
      <c r="C12" s="20" t="inlineStr">
        <is>
          <t>A company that in practice appears as your organisation to your customer, or delivers part of what you promised.</t>
        </is>
      </c>
      <c r="D12" s="20" t="inlineStr">
        <is>
          <t>Register entry · pass down the same security obligations we carry (CIR 5.1.4 (g), Art. 28(4)) · disclose to the customer and obtain authorisation (Art. 28(2)) · incident chain that reaches our customer.</t>
        </is>
      </c>
      <c r="E12" s="20" t="inlineStr">
        <is>
          <t>Their own subcontractors · proof of insurance · exit plan (mandatory from tier High) · who carries the customer's 24-hour early warning.</t>
        </is>
      </c>
      <c r="F12" s="20" t="inlineStr">
        <is>
          <t>The customer carries its own supply-chain duty — NIS2 Art. 21(2)(d), in Germany § 30(2) No. 4 BSIG. Whatever it must evidence, you must be able to supply, which means getting it from this company first.</t>
        </is>
      </c>
      <c r="G12" s="13" t="inlineStr">
        <is>
          <t>§ 30(2) No. 4 BSIG · CIR 5.1.4 (g), 5.2 · A.5.19 to A.5.22 · GDPR Art. 28(2), (4)</t>
        </is>
      </c>
    </row>
    <row r="13" ht="150" customHeight="1">
      <c r="A13" s="19" t="inlineStr">
        <is>
          <t>T7</t>
        </is>
      </c>
      <c r="B13" s="20" t="inlineStr">
        <is>
          <t>Hardware, device or networked IoT</t>
        </is>
      </c>
      <c r="C13" s="20" t="inlineStr">
        <is>
          <t>A physical device on the network. Network kit, a UPS with a management card, a camera, an operational-technology device at the customer site.</t>
        </is>
      </c>
      <c r="D13" s="20" t="inlineStr">
        <is>
          <t>Register entry with model and firmware level · add to REG-18 · assign a network segment · change default credentials · document the vendor's maintenance access.</t>
        </is>
      </c>
      <c r="E13" s="20" t="inlineStr">
        <is>
          <t>Firmware support end date · update path and frequency · SBOM once the manufacturer owes one · remote maintenance: who, when, over which path · return or wipe at decommissioning.</t>
        </is>
      </c>
      <c r="F13" s="20" t="inlineStr">
        <is>
          <t>The device stays ten years and stops getting updates after three. The vendor's maintenance access is the account nobody reviews at recertification.</t>
        </is>
      </c>
      <c r="G13" s="13" t="inlineStr">
        <is>
          <t>A.7.8 to A.7.14, A.8.8, A.8.9, A.8.19 · CRA (Art. 14 reporting duties from 11 Sep 2026, full application 11 Dec 2027)</t>
        </is>
      </c>
    </row>
    <row r="14" ht="150" customHeight="1">
      <c r="A14" s="19" t="inlineStr">
        <is>
          <t>T8</t>
        </is>
      </c>
      <c r="B14" s="20" t="inlineStr">
        <is>
          <t>Data centre, colocation or connectivity</t>
        </is>
      </c>
      <c r="C14" s="20" t="inlineStr">
        <is>
          <t>The infrastructure our service physically stands on. Rack space, power, cooling, connectivity.</t>
        </is>
      </c>
      <c r="D14" s="20" t="inlineStr">
        <is>
          <t>Register entry · access control and visitor log · SLA with RTO and RPO · evidence of physical security · an exit plan, because moving takes months.</t>
        </is>
      </c>
      <c r="E14" s="20" t="inlineStr">
        <is>
          <t>Operator certificate with its scope statement · generator and cooling tests · who besides us can enter our area · fault notification path · switchover time against the REG-19 MTPD.</t>
        </is>
      </c>
      <c r="F14" s="20" t="inlineStr">
        <is>
          <t>Treated as a given because it was always there. It is usually the tightest single dependency behind your most critical process.</t>
        </is>
      </c>
      <c r="G14" s="13" t="inlineStr">
        <is>
          <t>A.7.1 to A.7.5, A.5.30 · CIR 5.1.4 · § 30(2) No. 3 BSIG · REG-19</t>
        </is>
      </c>
    </row>
    <row r="15" ht="150" customHeight="1">
      <c r="A15" s="19" t="inlineStr">
        <is>
          <t>T9</t>
        </is>
      </c>
      <c r="B15" s="20" t="inlineStr">
        <is>
          <t>Other, or not yet understood</t>
        </is>
      </c>
      <c r="C15" s="20" t="inlineStr">
        <is>
          <t>Fits none of the rows above, or has not been worked out yet.</t>
        </is>
      </c>
      <c r="D15" s="20" t="inlineStr">
        <is>
          <t>Register entry · classify it anyway · settle the type with the ISMS manager before approval.</t>
        </is>
      </c>
      <c r="E15" s="20" t="inlineStr">
        <is>
          <t>A description of what it does, where it runs and what data it sees.</t>
        </is>
      </c>
      <c r="F15" s="20" t="inlineStr">
        <is>
          <t>'Other' becomes the dumping ground. If this row is picked more than twice a quarter, a type is missing.</t>
        </is>
      </c>
      <c r="G15" s="13" t="inlineStr">
        <is>
          <t>TPRM policy §1.1</t>
        </is>
      </c>
    </row>
    <row r="16"/>
    <row r="17">
      <c r="I17" s="3" t="inlineStr">
        <is>
          <t>Lookup tables and answer lists</t>
        </is>
      </c>
    </row>
    <row r="18" ht="26" customHeight="1">
      <c r="I18" s="21" t="inlineStr">
        <is>
          <t>The Request sheet points at these cells. Changing an answer option here changes the tiering, and that is a decision under TPRM policy §3, not formatting.</t>
        </is>
      </c>
    </row>
    <row r="19"/>
    <row r="20" ht="30" customHeight="1">
      <c r="I20" s="18" t="inlineStr">
        <is>
          <t>D1 · What data goes there</t>
        </is>
      </c>
      <c r="J20" s="22" t="inlineStr">
        <is>
          <t>Score</t>
        </is>
      </c>
    </row>
    <row r="21" ht="28" customHeight="1">
      <c r="I21" s="23" t="inlineStr">
        <is>
          <t>No data of yours or your customers' at all</t>
        </is>
      </c>
      <c r="J21" s="24" t="n">
        <v>0</v>
      </c>
    </row>
    <row r="22" ht="28" customHeight="1">
      <c r="I22" s="23" t="inlineStr">
        <is>
          <t>Your own internal data only</t>
        </is>
      </c>
      <c r="J22" s="24" t="n">
        <v>1</v>
      </c>
    </row>
    <row r="23" ht="28" customHeight="1">
      <c r="I23" s="23" t="inlineStr">
        <is>
          <t>Customer data, no special categories</t>
        </is>
      </c>
      <c r="J23" s="24" t="n">
        <v>2</v>
      </c>
    </row>
    <row r="24" ht="28" customHeight="1">
      <c r="I24" s="23" t="inlineStr">
        <is>
          <t>Special categories (Art. 9 GDPR); in Germany also § 203 StGB data</t>
        </is>
      </c>
      <c r="J24" s="24" t="n">
        <v>3</v>
      </c>
    </row>
    <row r="25"/>
    <row r="26" ht="30" customHeight="1">
      <c r="I26" s="18" t="inlineStr">
        <is>
          <t>D2 · What access to our systems</t>
        </is>
      </c>
      <c r="J26" s="22" t="inlineStr">
        <is>
          <t>Score</t>
        </is>
      </c>
    </row>
    <row r="27" ht="28" customHeight="1">
      <c r="I27" s="23" t="inlineStr">
        <is>
          <t>No technical access</t>
        </is>
      </c>
      <c r="J27" s="24" t="n">
        <v>0</v>
      </c>
    </row>
    <row r="28" ht="28" customHeight="1">
      <c r="I28" s="23" t="inlineStr">
        <is>
          <t>Occasional, supervised, no own account</t>
        </is>
      </c>
      <c r="J28" s="24" t="n">
        <v>1</v>
      </c>
    </row>
    <row r="29" ht="28" customHeight="1">
      <c r="I29" s="23" t="inlineStr">
        <is>
          <t>Regular remote access with own account</t>
        </is>
      </c>
      <c r="J29" s="24" t="n">
        <v>2</v>
      </c>
    </row>
    <row r="30" ht="28" customHeight="1">
      <c r="I30" s="23" t="inlineStr">
        <is>
          <t>Standing privileged access to production</t>
        </is>
      </c>
      <c r="J30" s="24" t="n">
        <v>3</v>
      </c>
    </row>
    <row r="31"/>
    <row r="32" ht="30" customHeight="1">
      <c r="I32" s="18" t="inlineStr">
        <is>
          <t>D3 · How fast could we replace them</t>
        </is>
      </c>
      <c r="J32" s="22" t="inlineStr">
        <is>
          <t>Score</t>
        </is>
      </c>
    </row>
    <row r="33" ht="28" customHeight="1">
      <c r="I33" s="23" t="inlineStr">
        <is>
          <t>Replaceable in under a week</t>
        </is>
      </c>
      <c r="J33" s="24" t="n">
        <v>0</v>
      </c>
    </row>
    <row r="34" ht="28" customHeight="1">
      <c r="I34" s="23" t="inlineStr">
        <is>
          <t>Replaceable in under a month</t>
        </is>
      </c>
      <c r="J34" s="24" t="n">
        <v>1</v>
      </c>
    </row>
    <row r="35" ht="28" customHeight="1">
      <c r="I35" s="23" t="inlineStr">
        <is>
          <t>Replaceable in under three months</t>
        </is>
      </c>
      <c r="J35" s="24" t="n">
        <v>2</v>
      </c>
    </row>
    <row r="36" ht="28" customHeight="1">
      <c r="I36" s="23" t="inlineStr">
        <is>
          <t>No workable alternative known</t>
        </is>
      </c>
      <c r="J36" s="24" t="n">
        <v>3</v>
      </c>
    </row>
    <row r="37"/>
    <row r="38" ht="30" customHeight="1">
      <c r="I38" s="18" t="inlineStr">
        <is>
          <t>D4 · Which process depends on it</t>
        </is>
      </c>
      <c r="J38" s="22" t="inlineStr">
        <is>
          <t>Score</t>
        </is>
      </c>
    </row>
    <row r="39" ht="28" customHeight="1">
      <c r="I39" s="23" t="inlineStr">
        <is>
          <t>No link to a REG-17 process</t>
        </is>
      </c>
      <c r="J39" s="24" t="n">
        <v>0</v>
      </c>
    </row>
    <row r="40" ht="28" customHeight="1">
      <c r="I40" s="23" t="inlineStr">
        <is>
          <t>Not sure, supporting only</t>
        </is>
      </c>
      <c r="J40" s="24" t="n">
        <v>1</v>
      </c>
    </row>
    <row r="41" ht="28" customHeight="1">
      <c r="I41" s="23" t="inlineStr">
        <is>
          <t>Incident handling and customer notification</t>
        </is>
      </c>
      <c r="J41" s="24" t="n">
        <v>3</v>
      </c>
    </row>
    <row r="42" ht="28" customHeight="1">
      <c r="I42" s="23" t="inlineStr">
        <is>
          <t>Backup and restore incl. cloud</t>
        </is>
      </c>
      <c r="J42" s="24" t="n">
        <v>3</v>
      </c>
    </row>
    <row r="43" ht="28" customHeight="1">
      <c r="I43" s="23" t="inlineStr">
        <is>
          <t>Patch and vulnerability management</t>
        </is>
      </c>
      <c r="J43" s="24" t="n">
        <v>2</v>
      </c>
    </row>
    <row r="44" ht="28" customHeight="1">
      <c r="I44" s="23" t="inlineStr">
        <is>
          <t>People and access</t>
        </is>
      </c>
      <c r="J44" s="24" t="n">
        <v>3</v>
      </c>
    </row>
    <row r="45" ht="28" customHeight="1">
      <c r="I45" s="23" t="inlineStr">
        <is>
          <t>Change management</t>
        </is>
      </c>
      <c r="J45" s="24" t="n">
        <v>2</v>
      </c>
    </row>
    <row r="46" ht="28" customHeight="1">
      <c r="I46" s="23" t="inlineStr">
        <is>
          <t>PRC-06 customer operations, service desk, on site</t>
        </is>
      </c>
      <c r="J46" s="24" t="n">
        <v>3</v>
      </c>
    </row>
    <row r="47" ht="28" customHeight="1">
      <c r="I47" s="23" t="inlineStr">
        <is>
          <t>Suppliers and procurement</t>
        </is>
      </c>
      <c r="J47" s="24" t="n">
        <v>2</v>
      </c>
    </row>
    <row r="48" ht="28" customHeight="1">
      <c r="I48" s="23" t="inlineStr">
        <is>
          <t>Emergency, crisis and ISMS steering</t>
        </is>
      </c>
      <c r="J48" s="24" t="n">
        <v>3</v>
      </c>
    </row>
    <row r="49" ht="34" customHeight="1">
      <c r="I49" s="17" t="inlineStr">
        <is>
          <t>Derived from REG-18 and REG-19: 3 points where the protection need is 'very high' AND the MTPD is 24 h or less. The REG-18 values are still consultant inference. [CONFIRM]</t>
        </is>
      </c>
    </row>
    <row r="50"/>
    <row r="51" ht="30" customHeight="1">
      <c r="I51" s="18" t="inlineStr">
        <is>
          <t>D5 · Where is it processed and who is behind it</t>
        </is>
      </c>
      <c r="J51" s="22" t="inlineStr">
        <is>
          <t>Score</t>
        </is>
      </c>
    </row>
    <row r="52" ht="28" customHeight="1">
      <c r="I52" s="23" t="inlineStr">
        <is>
          <t>Germany or EU only, no sub-processors</t>
        </is>
      </c>
      <c r="J52" s="24" t="n">
        <v>0</v>
      </c>
    </row>
    <row r="53" ht="28" customHeight="1">
      <c r="I53" s="23" t="inlineStr">
        <is>
          <t>EU, sub-processors known and named</t>
        </is>
      </c>
      <c r="J53" s="24" t="n">
        <v>1</v>
      </c>
    </row>
    <row r="54" ht="28" customHeight="1">
      <c r="I54" s="23" t="inlineStr">
        <is>
          <t>Third country with adequacy decision</t>
        </is>
      </c>
      <c r="J54" s="24" t="n">
        <v>2</v>
      </c>
    </row>
    <row r="55" ht="28" customHeight="1">
      <c r="I55" s="23" t="inlineStr">
        <is>
          <t>Third country without adequacy, or chain undisclosed</t>
        </is>
      </c>
      <c r="J55" s="24" t="n">
        <v>3</v>
      </c>
    </row>
    <row r="56"/>
    <row r="57" ht="30" customHeight="1">
      <c r="I57" s="18" t="inlineStr">
        <is>
          <t>Yes / no / unknown</t>
        </is>
      </c>
      <c r="J57" s="22" t="inlineStr"/>
    </row>
    <row r="58" ht="28" customHeight="1">
      <c r="I58" s="23" t="inlineStr">
        <is>
          <t>yes</t>
        </is>
      </c>
      <c r="J58" s="24" t="n"/>
    </row>
    <row r="59" ht="28" customHeight="1">
      <c r="I59" s="23" t="inlineStr">
        <is>
          <t>no</t>
        </is>
      </c>
      <c r="J59" s="24" t="n"/>
    </row>
    <row r="60" ht="28" customHeight="1">
      <c r="I60" s="23" t="inlineStr">
        <is>
          <t>unknown</t>
        </is>
      </c>
      <c r="J60" s="24" t="n"/>
    </row>
    <row r="61"/>
    <row r="62" ht="30" customHeight="1">
      <c r="I62" s="18" t="inlineStr">
        <is>
          <t>Yes / no / partly</t>
        </is>
      </c>
      <c r="J62" s="22" t="inlineStr"/>
    </row>
    <row r="63" ht="28" customHeight="1">
      <c r="I63" s="23" t="inlineStr">
        <is>
          <t>yes</t>
        </is>
      </c>
      <c r="J63" s="24" t="n"/>
    </row>
    <row r="64" ht="28" customHeight="1">
      <c r="I64" s="23" t="inlineStr">
        <is>
          <t>no</t>
        </is>
      </c>
      <c r="J64" s="24" t="n"/>
    </row>
    <row r="65" ht="28" customHeight="1">
      <c r="I65" s="23" t="inlineStr">
        <is>
          <t>partly</t>
        </is>
      </c>
      <c r="J65" s="24" t="n"/>
    </row>
    <row r="66" ht="28" customHeight="1">
      <c r="I66" s="23" t="inlineStr">
        <is>
          <t>[TO FILL]</t>
        </is>
      </c>
      <c r="J66" s="24" t="n"/>
    </row>
    <row r="67"/>
    <row r="68" ht="30" customHeight="1">
      <c r="I68" s="18" t="inlineStr">
        <is>
          <t>Storage at the provider</t>
        </is>
      </c>
      <c r="J68" s="22" t="inlineStr"/>
    </row>
    <row r="69" ht="28" customHeight="1">
      <c r="I69" s="23" t="inlineStr">
        <is>
          <t>yes, stored permanently</t>
        </is>
      </c>
      <c r="J69" s="24" t="n"/>
    </row>
    <row r="70" ht="28" customHeight="1">
      <c r="I70" s="23" t="inlineStr">
        <is>
          <t>no, only passed through</t>
        </is>
      </c>
      <c r="J70" s="24" t="n"/>
    </row>
    <row r="71" ht="28" customHeight="1">
      <c r="I71" s="23" t="inlineStr">
        <is>
          <t>unknown</t>
        </is>
      </c>
      <c r="J71" s="24" t="n"/>
    </row>
    <row r="72" ht="28" customHeight="1">
      <c r="I72" s="23" t="inlineStr">
        <is>
          <t>not applicable</t>
        </is>
      </c>
      <c r="J72" s="24" t="n"/>
    </row>
    <row r="73"/>
    <row r="74" ht="30" customHeight="1">
      <c r="I74" s="18" t="inlineStr">
        <is>
          <t>Use for training</t>
        </is>
      </c>
      <c r="J74" s="22" t="inlineStr"/>
    </row>
    <row r="75" ht="28" customHeight="1">
      <c r="I75" s="23" t="inlineStr">
        <is>
          <t>yes</t>
        </is>
      </c>
      <c r="J75" s="24" t="n"/>
    </row>
    <row r="76" ht="28" customHeight="1">
      <c r="I76" s="23" t="inlineStr">
        <is>
          <t>no</t>
        </is>
      </c>
      <c r="J76" s="24" t="n"/>
    </row>
    <row r="77" ht="28" customHeight="1">
      <c r="I77" s="23" t="inlineStr">
        <is>
          <t>contractually excluded</t>
        </is>
      </c>
      <c r="J77" s="24" t="n"/>
    </row>
    <row r="78" ht="28" customHeight="1">
      <c r="I78" s="23" t="inlineStr">
        <is>
          <t>unknown</t>
        </is>
      </c>
      <c r="J78" s="24" t="n"/>
    </row>
    <row r="79" ht="28" customHeight="1">
      <c r="I79" s="23" t="inlineStr">
        <is>
          <t>not applicable</t>
        </is>
      </c>
      <c r="J79" s="24" t="n"/>
    </row>
    <row r="80"/>
    <row r="81" ht="30" customHeight="1">
      <c r="I81" s="18" t="inlineStr">
        <is>
          <t>Where does it run</t>
        </is>
      </c>
      <c r="J81" s="22" t="inlineStr"/>
    </row>
    <row r="82" ht="28" customHeight="1">
      <c r="I82" s="23" t="inlineStr">
        <is>
          <t>At the provider, cloud, outside our network</t>
        </is>
      </c>
      <c r="J82" s="24" t="n"/>
    </row>
    <row r="83" ht="28" customHeight="1">
      <c r="I83" s="23" t="inlineStr">
        <is>
          <t>On-prem, our network or the customer site</t>
        </is>
      </c>
      <c r="J83" s="24" t="n"/>
    </row>
    <row r="84" ht="28" customHeight="1">
      <c r="I84" s="23" t="inlineStr">
        <is>
          <t>Both, hybrid</t>
        </is>
      </c>
      <c r="J84" s="24" t="n"/>
    </row>
    <row r="85" ht="28" customHeight="1">
      <c r="I85" s="23" t="inlineStr">
        <is>
          <t>On one person's endpoint</t>
        </is>
      </c>
      <c r="J85" s="24" t="n"/>
    </row>
    <row r="86"/>
    <row r="87" ht="30" customHeight="1">
      <c r="I87" s="18" t="inlineStr">
        <is>
          <t>Who grants and revokes access</t>
        </is>
      </c>
      <c r="J87" s="22" t="inlineStr"/>
    </row>
    <row r="88" ht="28" customHeight="1">
      <c r="I88" s="23" t="inlineStr">
        <is>
          <t>your organisation</t>
        </is>
      </c>
      <c r="J88" s="24" t="n"/>
    </row>
    <row r="89" ht="28" customHeight="1">
      <c r="I89" s="23" t="inlineStr">
        <is>
          <t>The provider</t>
        </is>
      </c>
      <c r="J89" s="24" t="n"/>
    </row>
    <row r="90" ht="28" customHeight="1">
      <c r="I90" s="23" t="inlineStr">
        <is>
          <t>Shared</t>
        </is>
      </c>
      <c r="J90" s="24" t="n"/>
    </row>
    <row r="91" ht="28" customHeight="1">
      <c r="I91" s="23" t="inlineStr">
        <is>
          <t>Unclear</t>
        </is>
      </c>
      <c r="J91" s="24" t="n"/>
    </row>
    <row r="92"/>
    <row r="93" ht="30" customHeight="1">
      <c r="I93" s="18" t="inlineStr">
        <is>
          <t>Shared responsibility in writing</t>
        </is>
      </c>
      <c r="J93" s="22" t="inlineStr"/>
    </row>
    <row r="94" ht="28" customHeight="1">
      <c r="I94" s="23" t="inlineStr">
        <is>
          <t>yes</t>
        </is>
      </c>
      <c r="J94" s="24" t="n"/>
    </row>
    <row r="95" ht="28" customHeight="1">
      <c r="I95" s="23" t="inlineStr">
        <is>
          <t>no</t>
        </is>
      </c>
      <c r="J95" s="24" t="n"/>
    </row>
    <row r="96" ht="28" customHeight="1">
      <c r="I96" s="23" t="inlineStr">
        <is>
          <t>unknown</t>
        </is>
      </c>
      <c r="J96" s="24" t="n"/>
    </row>
    <row r="97" ht="28" customHeight="1">
      <c r="I97" s="23" t="inlineStr">
        <is>
          <t>not applicable</t>
        </is>
      </c>
      <c r="J97" s="24" t="n"/>
    </row>
    <row r="98"/>
    <row r="99" ht="30" customHeight="1">
      <c r="I99" s="18" t="inlineStr">
        <is>
          <t>Data protection role · who is what</t>
        </is>
      </c>
      <c r="J99" s="22" t="inlineStr"/>
    </row>
    <row r="100" ht="28" customHeight="1">
      <c r="I100" s="23" t="inlineStr">
        <is>
          <t>Customer data: you are the processor, the third party is a sub-processor</t>
        </is>
      </c>
      <c r="J100" s="24" t="n"/>
    </row>
    <row r="101" ht="28" customHeight="1">
      <c r="I101" s="23" t="inlineStr">
        <is>
          <t>Your own data: you are the controller, the third party is the processor</t>
        </is>
      </c>
      <c r="J101" s="24" t="n"/>
    </row>
    <row r="102" ht="28" customHeight="1">
      <c r="I102" s="23" t="inlineStr">
        <is>
          <t>Joint controllers (Art. 26)</t>
        </is>
      </c>
      <c r="J102" s="24" t="n"/>
    </row>
    <row r="103" ht="28" customHeight="1">
      <c r="I103" s="23" t="inlineStr">
        <is>
          <t>No personal data at all</t>
        </is>
      </c>
      <c r="J103" s="24" t="n"/>
    </row>
    <row r="104" ht="28" customHeight="1">
      <c r="I104" s="23" t="inlineStr">
        <is>
          <t>Unclear</t>
        </is>
      </c>
      <c r="J104" s="24" t="n"/>
    </row>
    <row r="105"/>
    <row r="106" ht="30" customHeight="1">
      <c r="I106" s="18" t="inlineStr">
        <is>
          <t>Customer authorisation for sub-processing</t>
        </is>
      </c>
      <c r="J106" s="22" t="inlineStr"/>
    </row>
    <row r="107" ht="28" customHeight="1">
      <c r="I107" s="23" t="inlineStr">
        <is>
          <t>yes, specific authorisation given</t>
        </is>
      </c>
      <c r="J107" s="24" t="n"/>
    </row>
    <row r="108" ht="28" customHeight="1">
      <c r="I108" s="23" t="inlineStr">
        <is>
          <t>general authorisation, change notified</t>
        </is>
      </c>
      <c r="J108" s="24" t="n"/>
    </row>
    <row r="109" ht="28" customHeight="1">
      <c r="I109" s="23" t="inlineStr">
        <is>
          <t>general authorisation, not yet notified</t>
        </is>
      </c>
      <c r="J109" s="24" t="n"/>
    </row>
    <row r="110" ht="28" customHeight="1">
      <c r="I110" s="23" t="inlineStr">
        <is>
          <t>no</t>
        </is>
      </c>
      <c r="J110" s="24" t="n"/>
    </row>
    <row r="111" ht="28" customHeight="1">
      <c r="I111" s="23" t="inlineStr">
        <is>
          <t>not needed, no customer data</t>
        </is>
      </c>
      <c r="J111" s="24" t="n"/>
    </row>
    <row r="112" ht="28" customHeight="1">
      <c r="I112" s="23" t="inlineStr">
        <is>
          <t>unknown</t>
        </is>
      </c>
      <c r="J112" s="24" t="n"/>
    </row>
    <row r="113"/>
    <row r="114" ht="30" customHeight="1">
      <c r="I114" s="18" t="inlineStr">
        <is>
          <t>Basis for the third-country transfer</t>
        </is>
      </c>
      <c r="J114" s="22" t="inlineStr"/>
    </row>
    <row r="115" ht="28" customHeight="1">
      <c r="I115" s="23" t="inlineStr">
        <is>
          <t>Not applicable, EU only</t>
        </is>
      </c>
      <c r="J115" s="24" t="n"/>
    </row>
    <row r="116" ht="28" customHeight="1">
      <c r="I116" s="23" t="inlineStr">
        <is>
          <t>Adequacy decision, Art. 45</t>
        </is>
      </c>
      <c r="J116" s="24" t="n"/>
    </row>
    <row r="117" ht="28" customHeight="1">
      <c r="I117" s="23" t="inlineStr">
        <is>
          <t>Standard contractual clauses, Art. 46(2)(c)</t>
        </is>
      </c>
      <c r="J117" s="24" t="n"/>
    </row>
    <row r="118" ht="28" customHeight="1">
      <c r="I118" s="23" t="inlineStr">
        <is>
          <t>Binding corporate rules, Art. 47</t>
        </is>
      </c>
      <c r="J118" s="24" t="n"/>
    </row>
    <row r="119" ht="28" customHeight="1">
      <c r="I119" s="23" t="inlineStr">
        <is>
          <t>Derogation under Art. 49</t>
        </is>
      </c>
      <c r="J119" s="24" t="n"/>
    </row>
    <row r="120" ht="28" customHeight="1">
      <c r="I120" s="23" t="inlineStr">
        <is>
          <t>No basis, or unknown</t>
        </is>
      </c>
      <c r="J120" s="24" t="n"/>
    </row>
    <row r="121"/>
    <row r="122" ht="30" customHeight="1">
      <c r="I122" s="18" t="inlineStr">
        <is>
          <t>Confidentiality undertaking (Germany: § 203 StGB)</t>
        </is>
      </c>
      <c r="J122" s="22" t="inlineStr"/>
    </row>
    <row r="123" ht="28" customHeight="1">
      <c r="I123" s="23" t="inlineStr">
        <is>
          <t>yes, in writing before first access</t>
        </is>
      </c>
      <c r="J123" s="24" t="n"/>
    </row>
    <row r="124" ht="28" customHeight="1">
      <c r="I124" s="23" t="inlineStr">
        <is>
          <t>promised, not yet signed</t>
        </is>
      </c>
      <c r="J124" s="24" t="n"/>
    </row>
    <row r="125" ht="28" customHeight="1">
      <c r="I125" s="23" t="inlineStr">
        <is>
          <t>no</t>
        </is>
      </c>
      <c r="J125" s="24" t="n"/>
    </row>
    <row r="126" ht="28" customHeight="1">
      <c r="I126" s="23" t="inlineStr">
        <is>
          <t>not needed, no access to protected data</t>
        </is>
      </c>
      <c r="J126" s="24" t="n"/>
    </row>
    <row r="127"/>
    <row r="128" ht="30" customHeight="1">
      <c r="I128" s="18" t="inlineStr">
        <is>
          <t>Deletion and return agreed</t>
        </is>
      </c>
      <c r="J128" s="22" t="inlineStr"/>
    </row>
    <row r="129" ht="28" customHeight="1">
      <c r="I129" s="23" t="inlineStr">
        <is>
          <t>yes, in the contract, with evidence</t>
        </is>
      </c>
      <c r="J129" s="24" t="n"/>
    </row>
    <row r="130" ht="28" customHeight="1">
      <c r="I130" s="23" t="inlineStr">
        <is>
          <t>in the contract, no evidence duty</t>
        </is>
      </c>
      <c r="J130" s="24" t="n"/>
    </row>
    <row r="131" ht="28" customHeight="1">
      <c r="I131" s="23" t="inlineStr">
        <is>
          <t>no</t>
        </is>
      </c>
      <c r="J131" s="24" t="n"/>
    </row>
    <row r="132" ht="28" customHeight="1">
      <c r="I132" s="23" t="inlineStr">
        <is>
          <t>unknown</t>
        </is>
      </c>
      <c r="J132" s="24" t="n"/>
    </row>
    <row r="133"/>
    <row r="134" ht="30" customHeight="1">
      <c r="I134" s="18" t="inlineStr">
        <is>
          <t>Scale of special-category processing</t>
        </is>
      </c>
      <c r="J134" s="22" t="inlineStr"/>
    </row>
    <row r="135" ht="28" customHeight="1">
      <c r="I135" s="23" t="inlineStr">
        <is>
          <t>No special categories</t>
        </is>
      </c>
      <c r="J135" s="24" t="n"/>
    </row>
    <row r="136" ht="28" customHeight="1">
      <c r="I136" s="23" t="inlineStr">
        <is>
          <t>Special categories, narrowly bounded</t>
        </is>
      </c>
      <c r="J136" s="24" t="n"/>
    </row>
    <row r="137" ht="28" customHeight="1">
      <c r="I137" s="23" t="inlineStr">
        <is>
          <t>Special categories on a large scale</t>
        </is>
      </c>
      <c r="J137" s="24" t="n"/>
    </row>
    <row r="138" ht="28" customHeight="1">
      <c r="I138" s="23" t="inlineStr">
        <is>
          <t>unknown</t>
        </is>
      </c>
      <c r="J138" s="24" t="n"/>
    </row>
    <row r="139"/>
    <row r="140" ht="30" customHeight="1">
      <c r="I140" s="18" t="inlineStr">
        <is>
          <t>Decision on the request</t>
        </is>
      </c>
      <c r="J140" s="22" t="inlineStr"/>
    </row>
    <row r="141" ht="28" customHeight="1">
      <c r="I141" s="23" t="inlineStr">
        <is>
          <t>approved</t>
        </is>
      </c>
      <c r="J141" s="24" t="n"/>
    </row>
    <row r="142" ht="28" customHeight="1">
      <c r="I142" s="23" t="inlineStr">
        <is>
          <t>approved with conditions</t>
        </is>
      </c>
      <c r="J142" s="24" t="n"/>
    </row>
    <row r="143" ht="28" customHeight="1">
      <c r="I143" s="23" t="inlineStr">
        <is>
          <t>refused</t>
        </is>
      </c>
      <c r="J143" s="24" t="n"/>
    </row>
    <row r="144" ht="28" customHeight="1">
      <c r="I144" s="23" t="inlineStr">
        <is>
          <t>deferred</t>
        </is>
      </c>
      <c r="J144" s="24" t="n"/>
    </row>
    <row r="145"/>
    <row r="146">
      <c r="L146" s="25" t="inlineStr">
        <is>
          <t>What each tier requires</t>
        </is>
      </c>
    </row>
    <row r="147" ht="30" customHeight="1">
      <c r="L147" s="18" t="inlineStr">
        <is>
          <t>Requirement</t>
        </is>
      </c>
      <c r="M147" s="18" t="inlineStr">
        <is>
          <t>Low</t>
        </is>
      </c>
      <c r="N147" s="18" t="inlineStr">
        <is>
          <t>Medium</t>
        </is>
      </c>
      <c r="O147" s="18" t="inlineStr">
        <is>
          <t>High</t>
        </is>
      </c>
      <c r="P147" s="18" t="inlineStr">
        <is>
          <t>Critical</t>
        </is>
      </c>
    </row>
    <row r="148" ht="46" customHeight="1">
      <c r="L148" s="20" t="inlineStr">
        <is>
          <t>Questionnaire</t>
        </is>
      </c>
      <c r="M148" s="13" t="inlineStr">
        <is>
          <t>none</t>
        </is>
      </c>
      <c r="N148" s="13" t="inlineStr">
        <is>
          <t>short self-assessment</t>
        </is>
      </c>
      <c r="O148" s="13" t="inlineStr">
        <is>
          <t>full</t>
        </is>
      </c>
      <c r="P148" s="13" t="inlineStr">
        <is>
          <t>full</t>
        </is>
      </c>
    </row>
    <row r="149" ht="46" customHeight="1">
      <c r="L149" s="20" t="inlineStr">
        <is>
          <t>Evidence required</t>
        </is>
      </c>
      <c r="M149" s="13" t="inlineStr">
        <is>
          <t>none</t>
        </is>
      </c>
      <c r="N149" s="13" t="inlineStr">
        <is>
          <t>processor contract where personal data is involved</t>
        </is>
      </c>
      <c r="O149" s="13" t="inlineStr">
        <is>
          <t>certificate or evidenced self-assessment; processor contract</t>
        </is>
      </c>
      <c r="P149" s="13" t="inlineStr">
        <is>
          <t>Certificate (ISO 27001 / SOC 2 / C5) or equivalent report; summary of the most recent penetration test; processor contract; list of sub-processors</t>
        </is>
      </c>
    </row>
    <row r="150" ht="46" customHeight="1">
      <c r="L150" s="20" t="inlineStr">
        <is>
          <t>Audit right in the contract</t>
        </is>
      </c>
      <c r="M150" s="13" t="inlineStr">
        <is>
          <t>not required</t>
        </is>
      </c>
      <c r="N150" s="13" t="inlineStr">
        <is>
          <t>right to reports is enough</t>
        </is>
      </c>
      <c r="O150" s="13" t="inlineStr">
        <is>
          <t>mandatory</t>
        </is>
      </c>
      <c r="P150" s="13" t="inlineStr">
        <is>
          <t>mandatory</t>
        </is>
      </c>
    </row>
    <row r="151" ht="46" customHeight="1">
      <c r="L151" s="20" t="inlineStr">
        <is>
          <t>Incident notification duty</t>
        </is>
      </c>
      <c r="M151" s="13" t="inlineStr">
        <is>
          <t>not required</t>
        </is>
      </c>
      <c r="N151" s="13" t="inlineStr">
        <is>
          <t>mandatory</t>
        </is>
      </c>
      <c r="O151" s="13" t="inlineStr">
        <is>
          <t>mandatory, without undue delay</t>
        </is>
      </c>
      <c r="P151" s="13" t="inlineStr">
        <is>
          <t>mandatory, without undue delay</t>
        </is>
      </c>
    </row>
    <row r="152" ht="46" customHeight="1">
      <c r="L152" s="20" t="inlineStr">
        <is>
          <t>Exit plan</t>
        </is>
      </c>
      <c r="M152" s="13" t="inlineStr">
        <is>
          <t>not required</t>
        </is>
      </c>
      <c r="N152" s="13" t="inlineStr">
        <is>
          <t>alternative named</t>
        </is>
      </c>
      <c r="O152" s="13" t="inlineStr">
        <is>
          <t>documented</t>
        </is>
      </c>
      <c r="P152" s="13" t="inlineStr">
        <is>
          <t>documented and tested</t>
        </is>
      </c>
    </row>
    <row r="153" ht="46" customHeight="1">
      <c r="L153" s="20" t="inlineStr">
        <is>
          <t>Reassessment</t>
        </is>
      </c>
      <c r="M153" s="13" t="inlineStr">
        <is>
          <t>at renewal</t>
        </is>
      </c>
      <c r="N153" s="13" t="inlineStr">
        <is>
          <t>every two years</t>
        </is>
      </c>
      <c r="O153" s="13" t="inlineStr">
        <is>
          <t>annually</t>
        </is>
      </c>
      <c r="P153" s="13" t="inlineStr">
        <is>
          <t>annually</t>
        </is>
      </c>
    </row>
    <row r="154" ht="46" customHeight="1">
      <c r="L154" s="20" t="inlineStr">
        <is>
          <t>Approved by</t>
        </is>
      </c>
      <c r="M154" s="13" t="inlineStr">
        <is>
          <t>procurement / operations</t>
        </is>
      </c>
      <c r="N154" s="13" t="inlineStr">
        <is>
          <t>IT lead</t>
        </is>
      </c>
      <c r="O154" s="13" t="inlineStr">
        <is>
          <t>managing directors</t>
        </is>
      </c>
      <c r="P154" s="13" t="inlineStr">
        <is>
          <t>managing directors</t>
        </is>
      </c>
    </row>
    <row r="155"/>
    <row r="156">
      <c r="I156" s="18" t="inlineStr">
        <is>
          <t>Sanctions screening · result</t>
        </is>
      </c>
    </row>
    <row r="157">
      <c r="I157" s="23" t="inlineStr">
        <is>
          <t>clear, no match</t>
        </is>
      </c>
    </row>
    <row r="158">
      <c r="I158" s="23" t="inlineStr">
        <is>
          <t>match or suspected match</t>
        </is>
      </c>
    </row>
    <row r="159">
      <c r="I159" s="23" t="inlineStr">
        <is>
          <t>not yet carried out</t>
        </is>
      </c>
    </row>
  </sheetData>
  <pageMargins left="0.75" right="0.75" top="1" bottom="1" header="0.5" footer="0.5"/>
</worksheet>
</file>

<file path=xl/worksheets/sheet5.xml><?xml version="1.0" encoding="utf-8"?>
<worksheet xmlns="http://schemas.openxmlformats.org/spreadsheetml/2006/main">
  <sheetPr>
    <tabColor rgb="009EC6CE"/>
    <outlinePr summaryBelow="1" summaryRight="1"/>
    <pageSetUpPr/>
  </sheetPr>
  <dimension ref="A1:F47"/>
  <sheetViews>
    <sheetView showGridLines="0" workbookViewId="0">
      <pane ySplit="6" topLeftCell="A7" activePane="bottomLeft" state="frozen"/>
      <selection pane="bottomLeft" activeCell="A1" sqref="A1"/>
    </sheetView>
  </sheetViews>
  <sheetFormatPr baseColWidth="8" defaultRowHeight="15"/>
  <cols>
    <col width="6" customWidth="1" min="1" max="1"/>
    <col width="56" customWidth="1" min="2" max="2"/>
    <col width="56" customWidth="1" min="3" max="3"/>
    <col width="20" customWidth="1" min="4" max="4"/>
    <col width="30" customWidth="1" min="5" max="5"/>
    <col width="40" customWidth="1" min="6" max="6"/>
  </cols>
  <sheetData>
    <row r="1"/>
    <row r="2">
      <c r="B2" s="1" t="inlineStr">
        <is>
          <t>Data protection for third parties</t>
        </is>
      </c>
    </row>
    <row r="3">
      <c r="B3" s="2" t="inlineStr"/>
    </row>
    <row r="4">
      <c r="B4" s="17" t="inlineStr">
        <is>
          <t>This sheet answers four questions before anything flows: who is what, what the contract must say, what applies to third countries, and — in Germany — what § 203 StGB demands.</t>
        </is>
      </c>
    </row>
    <row r="5">
      <c r="B5" s="17" t="inlineStr">
        <is>
          <t>The Request sheet reads sections A and C. Section B is the contract checklist, filled in per supplier, exactly like the Questionnaire sheet.</t>
        </is>
      </c>
    </row>
    <row r="6"/>
    <row r="7">
      <c r="B7" s="28" t="inlineStr">
        <is>
          <t>A · Who is what, and why it comes first</t>
        </is>
      </c>
    </row>
    <row r="8" ht="76" customHeight="1">
      <c r="B8" s="25" t="inlineStr">
        <is>
          <t>This sheet assumes the common managed-service shape: your customer decides the purpose and means of the processing, so the customer is the controller and your organisation is the processor. What follows is easy to miss in daily work: a new third party that reaches customer data is not an ordinary supplier but a sub-processor, and under Art. 28(2) a sub-processor may not be engaged until the customer has authorised it. If you are a controller in your own right, use the second row of the table instead.</t>
        </is>
      </c>
    </row>
    <row r="9"/>
    <row r="10" ht="32" customHeight="1">
      <c r="B10" s="18" t="inlineStr">
        <is>
          <t>Situation</t>
        </is>
      </c>
      <c r="C10" s="18" t="inlineStr">
        <is>
          <t>Your organisation is</t>
        </is>
      </c>
      <c r="D10" s="18" t="inlineStr">
        <is>
          <t>The third party is</t>
        </is>
      </c>
      <c r="E10" s="18" t="inlineStr">
        <is>
          <t>What it triggers</t>
        </is>
      </c>
    </row>
    <row r="11" ht="62" customHeight="1">
      <c r="B11" s="20" t="inlineStr">
        <is>
          <t>Customer data — your customer is the controller</t>
        </is>
      </c>
      <c r="C11" s="13" t="inlineStr">
        <is>
          <t>processor</t>
        </is>
      </c>
      <c r="D11" s="13" t="inlineStr">
        <is>
          <t>sub-processor</t>
        </is>
      </c>
      <c r="E11" s="13" t="inlineStr">
        <is>
          <t>Customer authorisation before first access, Art. 28(2). Under a general authorisation: notify the change in advance, the customer may object. The same duties must be passed down, and you remain fully liable to the customer, Art. 28(4).</t>
        </is>
      </c>
    </row>
    <row r="12" ht="62" customHeight="1">
      <c r="B12" s="20" t="inlineStr">
        <is>
          <t>Your own data: staff, accounting, marketing</t>
        </is>
      </c>
      <c r="C12" s="13" t="inlineStr">
        <is>
          <t>controller</t>
        </is>
      </c>
      <c r="D12" s="13" t="inlineStr">
        <is>
          <t>processor</t>
        </is>
      </c>
      <c r="E12" s="13" t="inlineStr">
        <is>
          <t>A processor contract directly between you and the third party, Art. 28(3), in writing per Art. 28(9). No customer authorisation needed.</t>
        </is>
      </c>
    </row>
    <row r="13" ht="62" customHeight="1">
      <c r="B13" s="20" t="inlineStr">
        <is>
          <t>Purpose and means are decided jointly</t>
        </is>
      </c>
      <c r="C13" s="13" t="inlineStr">
        <is>
          <t>joint controller</t>
        </is>
      </c>
      <c r="D13" s="13" t="inlineStr">
        <is>
          <t>joint controller</t>
        </is>
      </c>
      <c r="E13" s="13" t="inlineStr">
        <is>
          <t>Not a processor contract but an arrangement under Art. 26, splitting the duties and naming a contact point for data subjects. Rare, and expensive if missed.</t>
        </is>
      </c>
    </row>
    <row r="14" ht="62" customHeight="1">
      <c r="B14" s="20" t="inlineStr">
        <is>
          <t>No personal data involved at all</t>
        </is>
      </c>
      <c r="C14" s="13" t="inlineStr">
        <is>
          <t>—</t>
        </is>
      </c>
      <c r="D14" s="13" t="inlineStr">
        <is>
          <t>—</t>
        </is>
      </c>
      <c r="E14" s="13" t="inlineStr">
        <is>
          <t>No processor contract needed. The register entry under CIR No. 5.2 and the tiering remain mandatory all the same.</t>
        </is>
      </c>
    </row>
    <row r="15" ht="62" customHeight="1">
      <c r="B15" s="20" t="inlineStr">
        <is>
          <t>Unclear</t>
        </is>
      </c>
      <c r="C15" s="13" t="inlineStr">
        <is>
          <t>[SETTLE]</t>
        </is>
      </c>
      <c r="D15" s="13" t="inlineStr">
        <is>
          <t>[SETTLE]</t>
        </is>
      </c>
      <c r="E15" s="13" t="inlineStr">
        <is>
          <t>Nothing flows. The role determines every further duty, so it is not a formality to be added later.</t>
        </is>
      </c>
    </row>
    <row r="16"/>
    <row r="17"/>
    <row r="18">
      <c r="B18" s="28" t="inlineStr">
        <is>
          <t>B · What the processor contract must contain · Art. 28(3) GDPR</t>
        </is>
      </c>
    </row>
    <row r="19" ht="54" customHeight="1">
      <c r="B19" s="25" t="inlineStr">
        <is>
          <t>This list is the data protection counterpart to the CIR No. 5.1.4 contract checklist in TPRM policy §5. Both apply side by side: one comes from security regulation, the other from data protection, and a contract that satisfies only one of them is incomplete. The contract must be in writing; electronic form is sufficient, Art. 28(9).</t>
        </is>
      </c>
    </row>
    <row r="20"/>
    <row r="21" ht="32" customHeight="1">
      <c r="A21" s="18" t="inlineStr">
        <is>
          <t>No.</t>
        </is>
      </c>
      <c r="B21" s="18" t="inlineStr">
        <is>
          <t>What the contract must set out</t>
        </is>
      </c>
      <c r="C21" s="18" t="inlineStr">
        <is>
          <t>In English</t>
        </is>
      </c>
      <c r="D21" s="18" t="inlineStr">
        <is>
          <t>Present?</t>
        </is>
      </c>
      <c r="E21" s="18" t="inlineStr">
        <is>
          <t>Where in the contract</t>
        </is>
      </c>
      <c r="F21" s="18" t="inlineStr">
        <is>
          <t>Note</t>
        </is>
      </c>
    </row>
    <row r="22" ht="52" customHeight="1">
      <c r="A22" s="36" t="inlineStr">
        <is>
          <t>Head</t>
        </is>
      </c>
      <c r="B22" s="13" t="inlineStr"/>
      <c r="C22" s="37" t="inlineStr">
        <is>
          <t>Subject matter and duration, nature and purpose, type of personal data, categories of data subjects</t>
        </is>
      </c>
      <c r="D22" s="29" t="n"/>
      <c r="E22" s="29" t="n"/>
      <c r="F22" s="29" t="n"/>
    </row>
    <row r="23" ht="52" customHeight="1">
      <c r="A23" s="36" t="inlineStr">
        <is>
          <t>(a)</t>
        </is>
      </c>
      <c r="B23" s="13" t="inlineStr"/>
      <c r="C23" s="37" t="inlineStr">
        <is>
          <t>Processes only on documented instructions from the controller, including for third-country transfers</t>
        </is>
      </c>
      <c r="D23" s="29" t="n"/>
      <c r="E23" s="29" t="n"/>
      <c r="F23" s="29" t="n"/>
    </row>
    <row r="24" ht="52" customHeight="1">
      <c r="A24" s="36" t="inlineStr">
        <is>
          <t>(b)</t>
        </is>
      </c>
      <c r="B24" s="13" t="inlineStr"/>
      <c r="C24" s="37" t="inlineStr">
        <is>
          <t>Persons authorised to process have committed themselves to confidentiality or are under a statutory duty</t>
        </is>
      </c>
      <c r="D24" s="29" t="n"/>
      <c r="E24" s="29" t="n"/>
      <c r="F24" s="29" t="n"/>
    </row>
    <row r="25" ht="52" customHeight="1">
      <c r="A25" s="36" t="inlineStr">
        <is>
          <t>(c)</t>
        </is>
      </c>
      <c r="B25" s="13" t="inlineStr"/>
      <c r="C25" s="37" t="inlineStr">
        <is>
          <t>All measures required under Art. 32 are implemented</t>
        </is>
      </c>
      <c r="D25" s="29" t="n"/>
      <c r="E25" s="29" t="n"/>
      <c r="F25" s="29" t="n"/>
    </row>
    <row r="26" ht="52" customHeight="1">
      <c r="A26" s="36" t="inlineStr">
        <is>
          <t>(d)</t>
        </is>
      </c>
      <c r="B26" s="13" t="inlineStr"/>
      <c r="C26" s="37" t="inlineStr">
        <is>
          <t>The conditions for engaging another processor under Art. 28(2) and (4) are respected</t>
        </is>
      </c>
      <c r="D26" s="29" t="n"/>
      <c r="E26" s="29" t="n"/>
      <c r="F26" s="29" t="n"/>
    </row>
    <row r="27" ht="52" customHeight="1">
      <c r="A27" s="36" t="inlineStr">
        <is>
          <t>(e)</t>
        </is>
      </c>
      <c r="B27" s="13" t="inlineStr"/>
      <c r="C27" s="37" t="inlineStr">
        <is>
          <t>Assists the controller in responding to data subject requests under Chapter III</t>
        </is>
      </c>
      <c r="D27" s="29" t="n"/>
      <c r="E27" s="29" t="n"/>
      <c r="F27" s="29" t="n"/>
    </row>
    <row r="28" ht="52" customHeight="1">
      <c r="A28" s="36" t="inlineStr">
        <is>
          <t>(f)</t>
        </is>
      </c>
      <c r="B28" s="13" t="inlineStr"/>
      <c r="C28" s="37" t="inlineStr">
        <is>
          <t>Assists with the obligations in Art. 32 to 36, which includes breach notification and the DPIA</t>
        </is>
      </c>
      <c r="D28" s="29" t="n"/>
      <c r="E28" s="29" t="n"/>
      <c r="F28" s="29" t="n"/>
    </row>
    <row r="29" ht="52" customHeight="1">
      <c r="A29" s="36" t="inlineStr">
        <is>
          <t>(g)</t>
        </is>
      </c>
      <c r="B29" s="13" t="inlineStr"/>
      <c r="C29" s="37" t="inlineStr">
        <is>
          <t>After the end of the service, deletes or returns all personal data at the controller's choice, including copies</t>
        </is>
      </c>
      <c r="D29" s="29" t="n"/>
      <c r="E29" s="29" t="n"/>
      <c r="F29" s="29" t="n"/>
    </row>
    <row r="30" ht="52" customHeight="1">
      <c r="A30" s="36" t="inlineStr">
        <is>
          <t>(h)</t>
        </is>
      </c>
      <c r="B30" s="13" t="inlineStr"/>
      <c r="C30" s="37" t="inlineStr">
        <is>
          <t>Makes available all information necessary to demonstrate compliance and allows for audits and inspections</t>
        </is>
      </c>
      <c r="D30" s="29" t="n"/>
      <c r="E30" s="29" t="n"/>
      <c r="F30" s="29" t="n"/>
    </row>
    <row r="31"/>
    <row r="32" ht="54" customHeight="1">
      <c r="B32" s="25" t="inlineStr">
        <is>
          <t>Art. 28(4): the same obligations must be imposed on any further processor, and the first processor remains fully liable to the controller. In practice: whatever a customer demands of you has to be passed down unchanged.</t>
        </is>
      </c>
    </row>
    <row r="33"/>
    <row r="34"/>
    <row r="35">
      <c r="B35" s="28" t="inlineStr">
        <is>
          <t>C · Transfers to a third country</t>
        </is>
      </c>
    </row>
    <row r="36" ht="76" customHeight="1">
      <c r="B36" s="20" t="inlineStr">
        <is>
          <t>The rule</t>
        </is>
      </c>
      <c r="C36" s="20" t="inlineStr">
        <is>
          <t>No transfer without an adequacy decision, appropriate safeguards or a derogation. The Request sheet asks for this and flags an empty answer.</t>
        </is>
      </c>
      <c r="D36" s="39" t="n"/>
      <c r="E36" s="39" t="n"/>
      <c r="F36" s="40" t="n"/>
    </row>
    <row r="37" ht="76" customHeight="1">
      <c r="B37" s="20" t="inlineStr">
        <is>
          <t>Appropriate safeguards</t>
        </is>
      </c>
      <c r="C37" s="20" t="inlineStr">
        <is>
          <t>Art. 46(2) lists Commission standard contractual clauses, binding corporate rules under Art. 47, approved codes of conduct and approved certification.</t>
        </is>
      </c>
      <c r="D37" s="39" t="n"/>
      <c r="E37" s="39" t="n"/>
      <c r="F37" s="40" t="n"/>
    </row>
    <row r="38" ht="76" customHeight="1">
      <c r="B38" s="20" t="inlineStr">
        <is>
          <t>The US, as at 10 August 2026</t>
        </is>
      </c>
      <c r="C38" s="20" t="inlineStr">
        <is>
          <t>The EU-US Data Privacy Framework adequacy decision is formally in force. Following Trump v. Slaughter of 29 June 2026, which weakened the independence of the FTC, it is under pressure. Practical consequence: document the reliance on the DPF, run a transfer impact assessment in addition, and name a fallback rather than relying on the decision alone. [CONFIRM with your data protection officer]</t>
        </is>
      </c>
      <c r="D38" s="39" t="n"/>
      <c r="E38" s="39" t="n"/>
      <c r="F38" s="40" t="n"/>
    </row>
    <row r="39" ht="76" customHeight="1">
      <c r="B39" s="20" t="inlineStr">
        <is>
          <t>What this means for special-category data</t>
        </is>
      </c>
      <c r="C39" s="20" t="inlineStr">
        <is>
          <t>For Art. 9 data also: a written management decision, and the question whether the service is available inside the EU at all. The cheaper answer is almost always the EU.</t>
        </is>
      </c>
      <c r="D39" s="39" t="n"/>
      <c r="E39" s="39" t="n"/>
      <c r="F39" s="40" t="n"/>
    </row>
    <row r="40"/>
    <row r="41">
      <c r="B41" s="28" t="inlineStr">
        <is>
          <t>D · DPIA, notification chain and professional secrecy</t>
        </is>
      </c>
    </row>
    <row r="42" ht="100" customHeight="1">
      <c r="B42" s="20" t="inlineStr">
        <is>
          <t>Data protection impact assessment</t>
        </is>
      </c>
      <c r="C42" s="20" t="inlineStr">
        <is>
          <t>Art. 35(3)(b): large scale processing of Art. 9 data triggers a DPIA. It sits with the controller, normally the customer. You must assist under Art. 28(3)(f), which means getting the details from the third party first.</t>
        </is>
      </c>
      <c r="D42" s="39" t="n"/>
      <c r="E42" s="39" t="n"/>
      <c r="F42" s="40" t="n"/>
    </row>
    <row r="43" ht="100" customHeight="1">
      <c r="B43" s="20" t="inlineStr">
        <is>
          <t>Breach notification chain</t>
        </is>
      </c>
      <c r="C43" s="20" t="inlineStr">
        <is>
          <t>Art. 33(2): the processor notifies the controller without undue delay. The chain has three links — third party, you, customer — and only the customer notifies the authority within 72 hours. A link without a contractual deadline breaks the chain.</t>
        </is>
      </c>
      <c r="D43" s="39" t="n"/>
      <c r="E43" s="39" t="n"/>
      <c r="F43" s="40" t="n"/>
    </row>
    <row r="44" ht="100" customHeight="1">
      <c r="B44" s="20" t="inlineStr">
        <is>
          <t>§ 203 StGB — the chain of undertakings (Germany)</t>
        </is>
      </c>
      <c r="C44" s="20" t="inlineStr">
        <is>
          <t>GERMANY ONLY. Where your customer is bound by professional secrecy — a doctor, lawyer, tax adviser, insurer — it binds your organisation in writing as an assisting person. If your organisation then brings in a further assisting person, § 203(4) sentence 2 no. 2 applies: whoever uses a further assisting person and has not ensured that person was bound to secrecy is liable to up to one year's imprisonment or a fine, personally. That is why the undertaking (P2-27) must be signed before first access, not at some point afterwards. Outside Germany, check for the equivalent professional-secrecy rule before deleting this row.</t>
        </is>
      </c>
      <c r="D44" s="39" t="n"/>
      <c r="E44" s="39" t="n"/>
      <c r="F44" s="40" t="n"/>
    </row>
    <row r="45"/>
    <row r="46"/>
    <row r="47" ht="46" customHeight="1">
      <c r="B47" s="17" t="inlineStr">
        <is>
          <t>Sources: GDPR Art. 9, 26, 28(2), (3), (4) and (9), 32, 33(1) and (2), 35(3)(b), 44, 45, 46(2), 47, 49 · § 203(3) and (4) StGB checked against the wording on 10 August 2026 · Implementing Decision (EU) 2023/1795 (DPF) · Trump v. Slaughter, 29 June 2026 · CIR (EU) 2024/2690 Annex No. 5.1.4. Not legal advice. Have it reviewed by a lawyer before applying it to a specific contract.</t>
        </is>
      </c>
    </row>
  </sheetData>
  <mergeCells count="11">
    <mergeCell ref="C39:F39"/>
    <mergeCell ref="B47:F47"/>
    <mergeCell ref="C43:F43"/>
    <mergeCell ref="B19:F19"/>
    <mergeCell ref="C38:F38"/>
    <mergeCell ref="B8:F8"/>
    <mergeCell ref="B32:F32"/>
    <mergeCell ref="C42:F42"/>
    <mergeCell ref="C37:F37"/>
    <mergeCell ref="C36:F36"/>
    <mergeCell ref="C44:F44"/>
  </mergeCells>
  <dataValidations count="1">
    <dataValidation sqref="D22:D30" showDropDown="0" showInputMessage="0" showErrorMessage="0" allowBlank="1" type="list">
      <formula1>"yes,no,partly,not applicable"</formula1>
    </dataValidation>
  </dataValidations>
  <pageMargins left="0.75" right="0.75" top="1" bottom="1" header="0.5" footer="0.5"/>
</worksheet>
</file>

<file path=xl/worksheets/sheet6.xml><?xml version="1.0" encoding="utf-8"?>
<worksheet xmlns="http://schemas.openxmlformats.org/spreadsheetml/2006/main">
  <sheetPr>
    <tabColor rgb="00F50056"/>
    <outlinePr summaryBelow="1" summaryRight="1"/>
    <pageSetUpPr/>
  </sheetPr>
  <dimension ref="A1:Q122"/>
  <sheetViews>
    <sheetView workbookViewId="0">
      <pane xSplit="2" ySplit="4" topLeftCell="C5" activePane="bottomRight" state="frozen"/>
      <selection pane="topRight" activeCell="A1" sqref="A1"/>
      <selection pane="bottomLeft" activeCell="A1" sqref="A1"/>
      <selection pane="bottomRight" activeCell="A1" sqref="A1"/>
    </sheetView>
  </sheetViews>
  <sheetFormatPr baseColWidth="8" defaultRowHeight="15"/>
  <cols>
    <col width="12" customWidth="1" min="1" max="1"/>
    <col width="24" customWidth="1" min="2" max="2"/>
    <col width="18" customWidth="1" min="3" max="3"/>
    <col width="22" customWidth="1" min="4" max="4"/>
    <col width="24" customWidth="1" min="5" max="5"/>
    <col width="24" customWidth="1" min="6" max="6"/>
    <col width="22" customWidth="1" min="7" max="7"/>
    <col width="16" customWidth="1" min="8" max="8"/>
    <col width="16" customWidth="1" min="9" max="9"/>
    <col width="11" customWidth="1" min="10" max="10"/>
    <col width="11" customWidth="1" min="11" max="11"/>
    <col width="20" customWidth="1" min="12" max="12"/>
    <col width="12" customWidth="1" min="13" max="13"/>
    <col width="26" customWidth="1" min="14" max="14"/>
    <col width="18" customWidth="1" min="15" max="15"/>
    <col width="19" customWidth="1" min="16" max="16"/>
    <col width="30" customWidth="1" min="17" max="17"/>
  </cols>
  <sheetData>
    <row r="1">
      <c r="A1" s="1" t="inlineStr">
        <is>
          <t>Directory of suppliers and service providers</t>
        </is>
      </c>
    </row>
    <row r="2">
      <c r="A2" s="2" t="inlineStr"/>
    </row>
    <row r="3">
      <c r="A3" s="7" t="inlineStr">
        <is>
          <t>Required by CIR (EU) 2024/2690 Annex No. 5.2 — applies to ALL direct suppliers, regardless of tier. As a minimum: contact point and a list of the ICT products, services and processes supplied.</t>
        </is>
      </c>
    </row>
    <row r="4" ht="34" customHeight="1">
      <c r="A4" s="8" t="inlineStr">
        <is>
          <t>Supplier ID</t>
        </is>
      </c>
      <c r="B4" s="8" t="inlineStr">
        <is>
          <t>Supplier</t>
        </is>
      </c>
      <c r="C4" s="8" t="inlineStr">
        <is>
          <t>Contact point — name</t>
        </is>
      </c>
      <c r="D4" s="8" t="inlineStr">
        <is>
          <t>Contact point — email / phone</t>
        </is>
      </c>
      <c r="E4" s="8" t="inlineStr">
        <is>
          <t>ICT products</t>
        </is>
      </c>
      <c r="F4" s="8" t="inlineStr">
        <is>
          <t>ICT services</t>
        </is>
      </c>
      <c r="G4" s="8" t="inlineStr">
        <is>
          <t>ICT processes</t>
        </is>
      </c>
      <c r="H4" s="8" t="inlineStr">
        <is>
          <t>Processing location</t>
        </is>
      </c>
      <c r="I4" s="8" t="inlineStr">
        <is>
          <t>Subcontractors disclosed?</t>
        </is>
      </c>
      <c r="J4" s="8" t="inlineStr">
        <is>
          <t>Contract</t>
        </is>
      </c>
      <c r="K4" s="8" t="inlineStr">
        <is>
          <t>Processor contract (DPA)</t>
        </is>
      </c>
      <c r="L4" s="8" t="inlineStr">
        <is>
          <t>Processes affected (REG-17)</t>
        </is>
      </c>
      <c r="M4" s="8" t="inlineStr">
        <is>
          <t>Tier</t>
        </is>
      </c>
      <c r="N4" s="8" t="inlineStr">
        <is>
          <t>Legal entity and register no.</t>
        </is>
      </c>
      <c r="O4" s="8" t="inlineStr">
        <is>
          <t>Ultimate control (country)</t>
        </is>
      </c>
      <c r="P4" s="8" t="inlineStr">
        <is>
          <t>Screening date</t>
        </is>
      </c>
      <c r="Q4" s="8" t="inlineStr">
        <is>
          <t>Screening result</t>
        </is>
      </c>
    </row>
    <row r="5">
      <c r="A5" s="9" t="inlineStr">
        <is>
          <t>L-01</t>
        </is>
      </c>
      <c r="B5" s="10" t="inlineStr">
        <is>
          <t>[FILL: data centre operator]</t>
        </is>
      </c>
      <c r="C5" s="10" t="inlineStr">
        <is>
          <t>[FILL]</t>
        </is>
      </c>
      <c r="D5" s="10" t="inlineStr">
        <is>
          <t>[FILL]</t>
        </is>
      </c>
      <c r="E5" s="10" t="inlineStr">
        <is>
          <t>Colocation, power, cooling</t>
        </is>
      </c>
      <c r="F5" s="10" t="inlineStr">
        <is>
          <t>Data centre service</t>
        </is>
      </c>
      <c r="G5" s="10" t="inlineStr">
        <is>
          <t>Access control, maintenance</t>
        </is>
      </c>
      <c r="H5" s="10" t="inlineStr">
        <is>
          <t>[WORKSHOP: location]</t>
        </is>
      </c>
      <c r="I5" s="10" t="inlineStr">
        <is>
          <t>[FILL]</t>
        </is>
      </c>
      <c r="J5" s="10" t="inlineStr">
        <is>
          <t>[FILL]</t>
        </is>
      </c>
      <c r="K5" s="10" t="inlineStr">
        <is>
          <t>[FILL]</t>
        </is>
      </c>
      <c r="L5" s="10" t="inlineStr">
        <is>
          <t>PRC-02, PRC-06</t>
        </is>
      </c>
      <c r="M5" s="11">
        <f>IFERROR(INDEX(Tiering!$N$5:$N$120,MATCH($A5,Tiering!$A$5:$A$120,0)),"")</f>
        <v/>
      </c>
      <c r="N5" s="10" t="inlineStr">
        <is>
          <t>[FILL]</t>
        </is>
      </c>
      <c r="O5" s="10" t="inlineStr">
        <is>
          <t>[FILL]</t>
        </is>
      </c>
      <c r="P5" s="10" t="inlineStr">
        <is>
          <t>[FILL]</t>
        </is>
      </c>
      <c r="Q5" s="10" t="inlineStr"/>
    </row>
    <row r="6">
      <c r="A6" s="10" t="n"/>
      <c r="B6" s="10" t="n"/>
      <c r="C6" s="10" t="n"/>
      <c r="D6" s="10" t="n"/>
      <c r="E6" s="10" t="n"/>
      <c r="F6" s="10" t="n"/>
      <c r="G6" s="10" t="n"/>
      <c r="H6" s="10" t="n"/>
      <c r="I6" s="10" t="n"/>
      <c r="J6" s="10" t="n"/>
      <c r="K6" s="10" t="n"/>
      <c r="L6" s="10" t="n"/>
      <c r="M6" s="11">
        <f>IFERROR(INDEX(Tiering!$N$5:$N$120,MATCH($A6,Tiering!$A$5:$A$120,0)),"")</f>
        <v/>
      </c>
      <c r="N6" s="10" t="n"/>
      <c r="O6" s="10" t="n"/>
      <c r="P6" s="10" t="n"/>
      <c r="Q6" s="10" t="n"/>
    </row>
    <row r="7">
      <c r="A7" s="10" t="n"/>
      <c r="B7" s="10" t="n"/>
      <c r="C7" s="10" t="n"/>
      <c r="D7" s="10" t="n"/>
      <c r="E7" s="10" t="n"/>
      <c r="F7" s="10" t="n"/>
      <c r="G7" s="10" t="n"/>
      <c r="H7" s="10" t="n"/>
      <c r="I7" s="10" t="n"/>
      <c r="J7" s="10" t="n"/>
      <c r="K7" s="10" t="n"/>
      <c r="L7" s="10" t="n"/>
      <c r="M7" s="11">
        <f>IFERROR(INDEX(Tiering!$N$5:$N$120,MATCH($A7,Tiering!$A$5:$A$120,0)),"")</f>
        <v/>
      </c>
      <c r="N7" s="10" t="n"/>
      <c r="O7" s="10" t="n"/>
      <c r="P7" s="10" t="n"/>
      <c r="Q7" s="10" t="n"/>
    </row>
    <row r="8">
      <c r="A8" s="10" t="n"/>
      <c r="B8" s="10" t="n"/>
      <c r="C8" s="10" t="n"/>
      <c r="D8" s="10" t="n"/>
      <c r="E8" s="10" t="n"/>
      <c r="F8" s="10" t="n"/>
      <c r="G8" s="10" t="n"/>
      <c r="H8" s="10" t="n"/>
      <c r="I8" s="10" t="n"/>
      <c r="J8" s="10" t="n"/>
      <c r="K8" s="10" t="n"/>
      <c r="L8" s="10" t="n"/>
      <c r="M8" s="11">
        <f>IFERROR(INDEX(Tiering!$N$5:$N$120,MATCH($A8,Tiering!$A$5:$A$120,0)),"")</f>
        <v/>
      </c>
      <c r="N8" s="10" t="n"/>
      <c r="O8" s="10" t="n"/>
      <c r="P8" s="10" t="n"/>
      <c r="Q8" s="10" t="n"/>
    </row>
    <row r="9">
      <c r="A9" s="10" t="n"/>
      <c r="B9" s="10" t="n"/>
      <c r="C9" s="10" t="n"/>
      <c r="D9" s="10" t="n"/>
      <c r="E9" s="10" t="n"/>
      <c r="F9" s="10" t="n"/>
      <c r="G9" s="10" t="n"/>
      <c r="H9" s="10" t="n"/>
      <c r="I9" s="10" t="n"/>
      <c r="J9" s="10" t="n"/>
      <c r="K9" s="10" t="n"/>
      <c r="L9" s="10" t="n"/>
      <c r="M9" s="11">
        <f>IFERROR(INDEX(Tiering!$N$5:$N$120,MATCH($A9,Tiering!$A$5:$A$120,0)),"")</f>
        <v/>
      </c>
      <c r="N9" s="10" t="n"/>
      <c r="O9" s="10" t="n"/>
      <c r="P9" s="10" t="n"/>
      <c r="Q9" s="10" t="n"/>
    </row>
    <row r="10">
      <c r="A10" s="10" t="n"/>
      <c r="B10" s="10" t="n"/>
      <c r="C10" s="10" t="n"/>
      <c r="D10" s="10" t="n"/>
      <c r="E10" s="10" t="n"/>
      <c r="F10" s="10" t="n"/>
      <c r="G10" s="10" t="n"/>
      <c r="H10" s="10" t="n"/>
      <c r="I10" s="10" t="n"/>
      <c r="J10" s="10" t="n"/>
      <c r="K10" s="10" t="n"/>
      <c r="L10" s="10" t="n"/>
      <c r="M10" s="11">
        <f>IFERROR(INDEX(Tiering!$N$5:$N$120,MATCH($A10,Tiering!$A$5:$A$120,0)),"")</f>
        <v/>
      </c>
      <c r="N10" s="10" t="n"/>
      <c r="O10" s="10" t="n"/>
      <c r="P10" s="10" t="n"/>
      <c r="Q10" s="10" t="n"/>
    </row>
    <row r="11">
      <c r="A11" s="10" t="n"/>
      <c r="B11" s="10" t="n"/>
      <c r="C11" s="10" t="n"/>
      <c r="D11" s="10" t="n"/>
      <c r="E11" s="10" t="n"/>
      <c r="F11" s="10" t="n"/>
      <c r="G11" s="10" t="n"/>
      <c r="H11" s="10" t="n"/>
      <c r="I11" s="10" t="n"/>
      <c r="J11" s="10" t="n"/>
      <c r="K11" s="10" t="n"/>
      <c r="L11" s="10" t="n"/>
      <c r="M11" s="11">
        <f>IFERROR(INDEX(Tiering!$N$5:$N$120,MATCH($A11,Tiering!$A$5:$A$120,0)),"")</f>
        <v/>
      </c>
      <c r="N11" s="10" t="n"/>
      <c r="O11" s="10" t="n"/>
      <c r="P11" s="10" t="n"/>
      <c r="Q11" s="10" t="n"/>
    </row>
    <row r="12">
      <c r="A12" s="10" t="n"/>
      <c r="B12" s="10" t="n"/>
      <c r="C12" s="10" t="n"/>
      <c r="D12" s="10" t="n"/>
      <c r="E12" s="10" t="n"/>
      <c r="F12" s="10" t="n"/>
      <c r="G12" s="10" t="n"/>
      <c r="H12" s="10" t="n"/>
      <c r="I12" s="10" t="n"/>
      <c r="J12" s="10" t="n"/>
      <c r="K12" s="10" t="n"/>
      <c r="L12" s="10" t="n"/>
      <c r="M12" s="11">
        <f>IFERROR(INDEX(Tiering!$N$5:$N$120,MATCH($A12,Tiering!$A$5:$A$120,0)),"")</f>
        <v/>
      </c>
      <c r="N12" s="10" t="n"/>
      <c r="O12" s="10" t="n"/>
      <c r="P12" s="10" t="n"/>
      <c r="Q12" s="10" t="n"/>
    </row>
    <row r="13">
      <c r="A13" s="10" t="n"/>
      <c r="B13" s="10" t="n"/>
      <c r="C13" s="10" t="n"/>
      <c r="D13" s="10" t="n"/>
      <c r="E13" s="10" t="n"/>
      <c r="F13" s="10" t="n"/>
      <c r="G13" s="10" t="n"/>
      <c r="H13" s="10" t="n"/>
      <c r="I13" s="10" t="n"/>
      <c r="J13" s="10" t="n"/>
      <c r="K13" s="10" t="n"/>
      <c r="L13" s="10" t="n"/>
      <c r="M13" s="11">
        <f>IFERROR(INDEX(Tiering!$N$5:$N$120,MATCH($A13,Tiering!$A$5:$A$120,0)),"")</f>
        <v/>
      </c>
      <c r="N13" s="10" t="n"/>
      <c r="O13" s="10" t="n"/>
      <c r="P13" s="10" t="n"/>
      <c r="Q13" s="10" t="n"/>
    </row>
    <row r="14">
      <c r="A14" s="10" t="n"/>
      <c r="B14" s="10" t="n"/>
      <c r="C14" s="10" t="n"/>
      <c r="D14" s="10" t="n"/>
      <c r="E14" s="10" t="n"/>
      <c r="F14" s="10" t="n"/>
      <c r="G14" s="10" t="n"/>
      <c r="H14" s="10" t="n"/>
      <c r="I14" s="10" t="n"/>
      <c r="J14" s="10" t="n"/>
      <c r="K14" s="10" t="n"/>
      <c r="L14" s="10" t="n"/>
      <c r="M14" s="11">
        <f>IFERROR(INDEX(Tiering!$N$5:$N$120,MATCH($A14,Tiering!$A$5:$A$120,0)),"")</f>
        <v/>
      </c>
      <c r="N14" s="10" t="n"/>
      <c r="O14" s="10" t="n"/>
      <c r="P14" s="10" t="n"/>
      <c r="Q14" s="10" t="n"/>
    </row>
    <row r="15">
      <c r="A15" s="10" t="n"/>
      <c r="B15" s="10" t="n"/>
      <c r="C15" s="10" t="n"/>
      <c r="D15" s="10" t="n"/>
      <c r="E15" s="10" t="n"/>
      <c r="F15" s="10" t="n"/>
      <c r="G15" s="10" t="n"/>
      <c r="H15" s="10" t="n"/>
      <c r="I15" s="10" t="n"/>
      <c r="J15" s="10" t="n"/>
      <c r="K15" s="10" t="n"/>
      <c r="L15" s="10" t="n"/>
      <c r="M15" s="11">
        <f>IFERROR(INDEX(Tiering!$N$5:$N$120,MATCH($A15,Tiering!$A$5:$A$120,0)),"")</f>
        <v/>
      </c>
      <c r="N15" s="10" t="n"/>
      <c r="O15" s="10" t="n"/>
      <c r="P15" s="10" t="n"/>
      <c r="Q15" s="10" t="n"/>
    </row>
    <row r="16">
      <c r="A16" s="10" t="n"/>
      <c r="B16" s="10" t="n"/>
      <c r="C16" s="10" t="n"/>
      <c r="D16" s="10" t="n"/>
      <c r="E16" s="10" t="n"/>
      <c r="F16" s="10" t="n"/>
      <c r="G16" s="10" t="n"/>
      <c r="H16" s="10" t="n"/>
      <c r="I16" s="10" t="n"/>
      <c r="J16" s="10" t="n"/>
      <c r="K16" s="10" t="n"/>
      <c r="L16" s="10" t="n"/>
      <c r="M16" s="11">
        <f>IFERROR(INDEX(Tiering!$N$5:$N$120,MATCH($A16,Tiering!$A$5:$A$120,0)),"")</f>
        <v/>
      </c>
      <c r="N16" s="10" t="n"/>
      <c r="O16" s="10" t="n"/>
      <c r="P16" s="10" t="n"/>
      <c r="Q16" s="10" t="n"/>
    </row>
    <row r="17">
      <c r="A17" s="10" t="n"/>
      <c r="B17" s="10" t="n"/>
      <c r="C17" s="10" t="n"/>
      <c r="D17" s="10" t="n"/>
      <c r="E17" s="10" t="n"/>
      <c r="F17" s="10" t="n"/>
      <c r="G17" s="10" t="n"/>
      <c r="H17" s="10" t="n"/>
      <c r="I17" s="10" t="n"/>
      <c r="J17" s="10" t="n"/>
      <c r="K17" s="10" t="n"/>
      <c r="L17" s="10" t="n"/>
      <c r="M17" s="11">
        <f>IFERROR(INDEX(Tiering!$N$5:$N$120,MATCH($A17,Tiering!$A$5:$A$120,0)),"")</f>
        <v/>
      </c>
      <c r="N17" s="10" t="n"/>
      <c r="O17" s="10" t="n"/>
      <c r="P17" s="10" t="n"/>
      <c r="Q17" s="10" t="n"/>
    </row>
    <row r="18">
      <c r="A18" s="10" t="n"/>
      <c r="B18" s="10" t="n"/>
      <c r="C18" s="10" t="n"/>
      <c r="D18" s="10" t="n"/>
      <c r="E18" s="10" t="n"/>
      <c r="F18" s="10" t="n"/>
      <c r="G18" s="10" t="n"/>
      <c r="H18" s="10" t="n"/>
      <c r="I18" s="10" t="n"/>
      <c r="J18" s="10" t="n"/>
      <c r="K18" s="10" t="n"/>
      <c r="L18" s="10" t="n"/>
      <c r="M18" s="11">
        <f>IFERROR(INDEX(Tiering!$N$5:$N$120,MATCH($A18,Tiering!$A$5:$A$120,0)),"")</f>
        <v/>
      </c>
      <c r="N18" s="10" t="n"/>
      <c r="O18" s="10" t="n"/>
      <c r="P18" s="10" t="n"/>
      <c r="Q18" s="10" t="n"/>
    </row>
    <row r="19">
      <c r="A19" s="10" t="n"/>
      <c r="B19" s="10" t="n"/>
      <c r="C19" s="10" t="n"/>
      <c r="D19" s="10" t="n"/>
      <c r="E19" s="10" t="n"/>
      <c r="F19" s="10" t="n"/>
      <c r="G19" s="10" t="n"/>
      <c r="H19" s="10" t="n"/>
      <c r="I19" s="10" t="n"/>
      <c r="J19" s="10" t="n"/>
      <c r="K19" s="10" t="n"/>
      <c r="L19" s="10" t="n"/>
      <c r="M19" s="11">
        <f>IFERROR(INDEX(Tiering!$N$5:$N$120,MATCH($A19,Tiering!$A$5:$A$120,0)),"")</f>
        <v/>
      </c>
      <c r="N19" s="10" t="n"/>
      <c r="O19" s="10" t="n"/>
      <c r="P19" s="10" t="n"/>
      <c r="Q19" s="10" t="n"/>
    </row>
    <row r="20">
      <c r="A20" s="10" t="n"/>
      <c r="B20" s="10" t="n"/>
      <c r="C20" s="10" t="n"/>
      <c r="D20" s="10" t="n"/>
      <c r="E20" s="10" t="n"/>
      <c r="F20" s="10" t="n"/>
      <c r="G20" s="10" t="n"/>
      <c r="H20" s="10" t="n"/>
      <c r="I20" s="10" t="n"/>
      <c r="J20" s="10" t="n"/>
      <c r="K20" s="10" t="n"/>
      <c r="L20" s="10" t="n"/>
      <c r="M20" s="11">
        <f>IFERROR(INDEX(Tiering!$N$5:$N$120,MATCH($A20,Tiering!$A$5:$A$120,0)),"")</f>
        <v/>
      </c>
      <c r="N20" s="10" t="n"/>
      <c r="O20" s="10" t="n"/>
      <c r="P20" s="10" t="n"/>
      <c r="Q20" s="10" t="n"/>
    </row>
    <row r="21">
      <c r="A21" s="10" t="n"/>
      <c r="B21" s="10" t="n"/>
      <c r="C21" s="10" t="n"/>
      <c r="D21" s="10" t="n"/>
      <c r="E21" s="10" t="n"/>
      <c r="F21" s="10" t="n"/>
      <c r="G21" s="10" t="n"/>
      <c r="H21" s="10" t="n"/>
      <c r="I21" s="10" t="n"/>
      <c r="J21" s="10" t="n"/>
      <c r="K21" s="10" t="n"/>
      <c r="L21" s="10" t="n"/>
      <c r="M21" s="11">
        <f>IFERROR(INDEX(Tiering!$N$5:$N$120,MATCH($A21,Tiering!$A$5:$A$120,0)),"")</f>
        <v/>
      </c>
      <c r="N21" s="10" t="n"/>
      <c r="O21" s="10" t="n"/>
      <c r="P21" s="10" t="n"/>
      <c r="Q21" s="10" t="n"/>
    </row>
    <row r="22">
      <c r="A22" s="10" t="n"/>
      <c r="B22" s="10" t="n"/>
      <c r="C22" s="10" t="n"/>
      <c r="D22" s="10" t="n"/>
      <c r="E22" s="10" t="n"/>
      <c r="F22" s="10" t="n"/>
      <c r="G22" s="10" t="n"/>
      <c r="H22" s="10" t="n"/>
      <c r="I22" s="10" t="n"/>
      <c r="J22" s="10" t="n"/>
      <c r="K22" s="10" t="n"/>
      <c r="L22" s="10" t="n"/>
      <c r="M22" s="11">
        <f>IFERROR(INDEX(Tiering!$N$5:$N$120,MATCH($A22,Tiering!$A$5:$A$120,0)),"")</f>
        <v/>
      </c>
      <c r="N22" s="10" t="n"/>
      <c r="O22" s="10" t="n"/>
      <c r="P22" s="10" t="n"/>
      <c r="Q22" s="10" t="n"/>
    </row>
    <row r="23">
      <c r="A23" s="10" t="n"/>
      <c r="B23" s="10" t="n"/>
      <c r="C23" s="10" t="n"/>
      <c r="D23" s="10" t="n"/>
      <c r="E23" s="10" t="n"/>
      <c r="F23" s="10" t="n"/>
      <c r="G23" s="10" t="n"/>
      <c r="H23" s="10" t="n"/>
      <c r="I23" s="10" t="n"/>
      <c r="J23" s="10" t="n"/>
      <c r="K23" s="10" t="n"/>
      <c r="L23" s="10" t="n"/>
      <c r="M23" s="11">
        <f>IFERROR(INDEX(Tiering!$N$5:$N$120,MATCH($A23,Tiering!$A$5:$A$120,0)),"")</f>
        <v/>
      </c>
      <c r="N23" s="10" t="n"/>
      <c r="O23" s="10" t="n"/>
      <c r="P23" s="10" t="n"/>
      <c r="Q23" s="10" t="n"/>
    </row>
    <row r="24">
      <c r="A24" s="10" t="n"/>
      <c r="B24" s="10" t="n"/>
      <c r="C24" s="10" t="n"/>
      <c r="D24" s="10" t="n"/>
      <c r="E24" s="10" t="n"/>
      <c r="F24" s="10" t="n"/>
      <c r="G24" s="10" t="n"/>
      <c r="H24" s="10" t="n"/>
      <c r="I24" s="10" t="n"/>
      <c r="J24" s="10" t="n"/>
      <c r="K24" s="10" t="n"/>
      <c r="L24" s="10" t="n"/>
      <c r="M24" s="11">
        <f>IFERROR(INDEX(Tiering!$N$5:$N$120,MATCH($A24,Tiering!$A$5:$A$120,0)),"")</f>
        <v/>
      </c>
      <c r="N24" s="10" t="n"/>
      <c r="O24" s="10" t="n"/>
      <c r="P24" s="10" t="n"/>
      <c r="Q24" s="10" t="n"/>
    </row>
    <row r="25">
      <c r="A25" s="10" t="n"/>
      <c r="B25" s="10" t="n"/>
      <c r="C25" s="10" t="n"/>
      <c r="D25" s="10" t="n"/>
      <c r="E25" s="10" t="n"/>
      <c r="F25" s="10" t="n"/>
      <c r="G25" s="10" t="n"/>
      <c r="H25" s="10" t="n"/>
      <c r="I25" s="10" t="n"/>
      <c r="J25" s="10" t="n"/>
      <c r="K25" s="10" t="n"/>
      <c r="L25" s="10" t="n"/>
      <c r="M25" s="11">
        <f>IFERROR(INDEX(Tiering!$N$5:$N$120,MATCH($A25,Tiering!$A$5:$A$120,0)),"")</f>
        <v/>
      </c>
      <c r="N25" s="10" t="n"/>
      <c r="O25" s="10" t="n"/>
      <c r="P25" s="10" t="n"/>
      <c r="Q25" s="10" t="n"/>
    </row>
    <row r="26">
      <c r="A26" s="10" t="n"/>
      <c r="B26" s="10" t="n"/>
      <c r="C26" s="10" t="n"/>
      <c r="D26" s="10" t="n"/>
      <c r="E26" s="10" t="n"/>
      <c r="F26" s="10" t="n"/>
      <c r="G26" s="10" t="n"/>
      <c r="H26" s="10" t="n"/>
      <c r="I26" s="10" t="n"/>
      <c r="J26" s="10" t="n"/>
      <c r="K26" s="10" t="n"/>
      <c r="L26" s="10" t="n"/>
      <c r="M26" s="11">
        <f>IFERROR(INDEX(Tiering!$N$5:$N$120,MATCH($A26,Tiering!$A$5:$A$120,0)),"")</f>
        <v/>
      </c>
      <c r="N26" s="10" t="n"/>
      <c r="O26" s="10" t="n"/>
      <c r="P26" s="10" t="n"/>
      <c r="Q26" s="10" t="n"/>
    </row>
    <row r="27">
      <c r="A27" s="10" t="n"/>
      <c r="B27" s="10" t="n"/>
      <c r="C27" s="10" t="n"/>
      <c r="D27" s="10" t="n"/>
      <c r="E27" s="10" t="n"/>
      <c r="F27" s="10" t="n"/>
      <c r="G27" s="10" t="n"/>
      <c r="H27" s="10" t="n"/>
      <c r="I27" s="10" t="n"/>
      <c r="J27" s="10" t="n"/>
      <c r="K27" s="10" t="n"/>
      <c r="L27" s="10" t="n"/>
      <c r="M27" s="11">
        <f>IFERROR(INDEX(Tiering!$N$5:$N$120,MATCH($A27,Tiering!$A$5:$A$120,0)),"")</f>
        <v/>
      </c>
      <c r="N27" s="10" t="n"/>
      <c r="O27" s="10" t="n"/>
      <c r="P27" s="10" t="n"/>
      <c r="Q27" s="10" t="n"/>
    </row>
    <row r="28">
      <c r="A28" s="10" t="n"/>
      <c r="B28" s="10" t="n"/>
      <c r="C28" s="10" t="n"/>
      <c r="D28" s="10" t="n"/>
      <c r="E28" s="10" t="n"/>
      <c r="F28" s="10" t="n"/>
      <c r="G28" s="10" t="n"/>
      <c r="H28" s="10" t="n"/>
      <c r="I28" s="10" t="n"/>
      <c r="J28" s="10" t="n"/>
      <c r="K28" s="10" t="n"/>
      <c r="L28" s="10" t="n"/>
      <c r="M28" s="11">
        <f>IFERROR(INDEX(Tiering!$N$5:$N$120,MATCH($A28,Tiering!$A$5:$A$120,0)),"")</f>
        <v/>
      </c>
      <c r="N28" s="10" t="n"/>
      <c r="O28" s="10" t="n"/>
      <c r="P28" s="10" t="n"/>
      <c r="Q28" s="10" t="n"/>
    </row>
    <row r="29">
      <c r="A29" s="10" t="n"/>
      <c r="B29" s="10" t="n"/>
      <c r="C29" s="10" t="n"/>
      <c r="D29" s="10" t="n"/>
      <c r="E29" s="10" t="n"/>
      <c r="F29" s="10" t="n"/>
      <c r="G29" s="10" t="n"/>
      <c r="H29" s="10" t="n"/>
      <c r="I29" s="10" t="n"/>
      <c r="J29" s="10" t="n"/>
      <c r="K29" s="10" t="n"/>
      <c r="L29" s="10" t="n"/>
      <c r="M29" s="11">
        <f>IFERROR(INDEX(Tiering!$N$5:$N$120,MATCH($A29,Tiering!$A$5:$A$120,0)),"")</f>
        <v/>
      </c>
      <c r="N29" s="10" t="n"/>
      <c r="O29" s="10" t="n"/>
      <c r="P29" s="10" t="n"/>
      <c r="Q29" s="10" t="n"/>
    </row>
    <row r="30">
      <c r="A30" s="10" t="n"/>
      <c r="B30" s="10" t="n"/>
      <c r="C30" s="10" t="n"/>
      <c r="D30" s="10" t="n"/>
      <c r="E30" s="10" t="n"/>
      <c r="F30" s="10" t="n"/>
      <c r="G30" s="10" t="n"/>
      <c r="H30" s="10" t="n"/>
      <c r="I30" s="10" t="n"/>
      <c r="J30" s="10" t="n"/>
      <c r="K30" s="10" t="n"/>
      <c r="L30" s="10" t="n"/>
      <c r="M30" s="11">
        <f>IFERROR(INDEX(Tiering!$N$5:$N$120,MATCH($A30,Tiering!$A$5:$A$120,0)),"")</f>
        <v/>
      </c>
      <c r="N30" s="10" t="n"/>
      <c r="O30" s="10" t="n"/>
      <c r="P30" s="10" t="n"/>
      <c r="Q30" s="10" t="n"/>
    </row>
    <row r="31">
      <c r="A31" s="10" t="n"/>
      <c r="B31" s="10" t="n"/>
      <c r="C31" s="10" t="n"/>
      <c r="D31" s="10" t="n"/>
      <c r="E31" s="10" t="n"/>
      <c r="F31" s="10" t="n"/>
      <c r="G31" s="10" t="n"/>
      <c r="H31" s="10" t="n"/>
      <c r="I31" s="10" t="n"/>
      <c r="J31" s="10" t="n"/>
      <c r="K31" s="10" t="n"/>
      <c r="L31" s="10" t="n"/>
      <c r="M31" s="11">
        <f>IFERROR(INDEX(Tiering!$N$5:$N$120,MATCH($A31,Tiering!$A$5:$A$120,0)),"")</f>
        <v/>
      </c>
      <c r="N31" s="10" t="n"/>
      <c r="O31" s="10" t="n"/>
      <c r="P31" s="10" t="n"/>
      <c r="Q31" s="10" t="n"/>
    </row>
    <row r="32">
      <c r="A32" s="10" t="n"/>
      <c r="B32" s="10" t="n"/>
      <c r="C32" s="10" t="n"/>
      <c r="D32" s="10" t="n"/>
      <c r="E32" s="10" t="n"/>
      <c r="F32" s="10" t="n"/>
      <c r="G32" s="10" t="n"/>
      <c r="H32" s="10" t="n"/>
      <c r="I32" s="10" t="n"/>
      <c r="J32" s="10" t="n"/>
      <c r="K32" s="10" t="n"/>
      <c r="L32" s="10" t="n"/>
      <c r="M32" s="11">
        <f>IFERROR(INDEX(Tiering!$N$5:$N$120,MATCH($A32,Tiering!$A$5:$A$120,0)),"")</f>
        <v/>
      </c>
      <c r="N32" s="10" t="n"/>
      <c r="O32" s="10" t="n"/>
      <c r="P32" s="10" t="n"/>
      <c r="Q32" s="10" t="n"/>
    </row>
    <row r="33">
      <c r="A33" s="10" t="n"/>
      <c r="B33" s="10" t="n"/>
      <c r="C33" s="10" t="n"/>
      <c r="D33" s="10" t="n"/>
      <c r="E33" s="10" t="n"/>
      <c r="F33" s="10" t="n"/>
      <c r="G33" s="10" t="n"/>
      <c r="H33" s="10" t="n"/>
      <c r="I33" s="10" t="n"/>
      <c r="J33" s="10" t="n"/>
      <c r="K33" s="10" t="n"/>
      <c r="L33" s="10" t="n"/>
      <c r="M33" s="11">
        <f>IFERROR(INDEX(Tiering!$N$5:$N$120,MATCH($A33,Tiering!$A$5:$A$120,0)),"")</f>
        <v/>
      </c>
      <c r="N33" s="10" t="n"/>
      <c r="O33" s="10" t="n"/>
      <c r="P33" s="10" t="n"/>
      <c r="Q33" s="10" t="n"/>
    </row>
    <row r="34">
      <c r="A34" s="10" t="n"/>
      <c r="B34" s="10" t="n"/>
      <c r="C34" s="10" t="n"/>
      <c r="D34" s="10" t="n"/>
      <c r="E34" s="10" t="n"/>
      <c r="F34" s="10" t="n"/>
      <c r="G34" s="10" t="n"/>
      <c r="H34" s="10" t="n"/>
      <c r="I34" s="10" t="n"/>
      <c r="J34" s="10" t="n"/>
      <c r="K34" s="10" t="n"/>
      <c r="L34" s="10" t="n"/>
      <c r="M34" s="11">
        <f>IFERROR(INDEX(Tiering!$N$5:$N$120,MATCH($A34,Tiering!$A$5:$A$120,0)),"")</f>
        <v/>
      </c>
      <c r="N34" s="10" t="n"/>
      <c r="O34" s="10" t="n"/>
      <c r="P34" s="10" t="n"/>
      <c r="Q34" s="10" t="n"/>
    </row>
    <row r="35">
      <c r="A35" s="10" t="n"/>
      <c r="B35" s="10" t="n"/>
      <c r="C35" s="10" t="n"/>
      <c r="D35" s="10" t="n"/>
      <c r="E35" s="10" t="n"/>
      <c r="F35" s="10" t="n"/>
      <c r="G35" s="10" t="n"/>
      <c r="H35" s="10" t="n"/>
      <c r="I35" s="10" t="n"/>
      <c r="J35" s="10" t="n"/>
      <c r="K35" s="10" t="n"/>
      <c r="L35" s="10" t="n"/>
      <c r="M35" s="11">
        <f>IFERROR(INDEX(Tiering!$N$5:$N$120,MATCH($A35,Tiering!$A$5:$A$120,0)),"")</f>
        <v/>
      </c>
      <c r="N35" s="10" t="n"/>
      <c r="O35" s="10" t="n"/>
      <c r="P35" s="10" t="n"/>
      <c r="Q35" s="10" t="n"/>
    </row>
    <row r="36">
      <c r="A36" s="10" t="n"/>
      <c r="B36" s="10" t="n"/>
      <c r="C36" s="10" t="n"/>
      <c r="D36" s="10" t="n"/>
      <c r="E36" s="10" t="n"/>
      <c r="F36" s="10" t="n"/>
      <c r="G36" s="10" t="n"/>
      <c r="H36" s="10" t="n"/>
      <c r="I36" s="10" t="n"/>
      <c r="J36" s="10" t="n"/>
      <c r="K36" s="10" t="n"/>
      <c r="L36" s="10" t="n"/>
      <c r="M36" s="11">
        <f>IFERROR(INDEX(Tiering!$N$5:$N$120,MATCH($A36,Tiering!$A$5:$A$120,0)),"")</f>
        <v/>
      </c>
      <c r="N36" s="10" t="n"/>
      <c r="O36" s="10" t="n"/>
      <c r="P36" s="10" t="n"/>
      <c r="Q36" s="10" t="n"/>
    </row>
    <row r="37">
      <c r="A37" s="10" t="n"/>
      <c r="B37" s="10" t="n"/>
      <c r="C37" s="10" t="n"/>
      <c r="D37" s="10" t="n"/>
      <c r="E37" s="10" t="n"/>
      <c r="F37" s="10" t="n"/>
      <c r="G37" s="10" t="n"/>
      <c r="H37" s="10" t="n"/>
      <c r="I37" s="10" t="n"/>
      <c r="J37" s="10" t="n"/>
      <c r="K37" s="10" t="n"/>
      <c r="L37" s="10" t="n"/>
      <c r="M37" s="11">
        <f>IFERROR(INDEX(Tiering!$N$5:$N$120,MATCH($A37,Tiering!$A$5:$A$120,0)),"")</f>
        <v/>
      </c>
      <c r="N37" s="10" t="n"/>
      <c r="O37" s="10" t="n"/>
      <c r="P37" s="10" t="n"/>
      <c r="Q37" s="10" t="n"/>
    </row>
    <row r="38">
      <c r="A38" s="10" t="n"/>
      <c r="B38" s="10" t="n"/>
      <c r="C38" s="10" t="n"/>
      <c r="D38" s="10" t="n"/>
      <c r="E38" s="10" t="n"/>
      <c r="F38" s="10" t="n"/>
      <c r="G38" s="10" t="n"/>
      <c r="H38" s="10" t="n"/>
      <c r="I38" s="10" t="n"/>
      <c r="J38" s="10" t="n"/>
      <c r="K38" s="10" t="n"/>
      <c r="L38" s="10" t="n"/>
      <c r="M38" s="11">
        <f>IFERROR(INDEX(Tiering!$N$5:$N$120,MATCH($A38,Tiering!$A$5:$A$120,0)),"")</f>
        <v/>
      </c>
      <c r="N38" s="10" t="n"/>
      <c r="O38" s="10" t="n"/>
      <c r="P38" s="10" t="n"/>
      <c r="Q38" s="10" t="n"/>
    </row>
    <row r="39">
      <c r="A39" s="10" t="n"/>
      <c r="B39" s="10" t="n"/>
      <c r="C39" s="10" t="n"/>
      <c r="D39" s="10" t="n"/>
      <c r="E39" s="10" t="n"/>
      <c r="F39" s="10" t="n"/>
      <c r="G39" s="10" t="n"/>
      <c r="H39" s="10" t="n"/>
      <c r="I39" s="10" t="n"/>
      <c r="J39" s="10" t="n"/>
      <c r="K39" s="10" t="n"/>
      <c r="L39" s="10" t="n"/>
      <c r="M39" s="11">
        <f>IFERROR(INDEX(Tiering!$N$5:$N$120,MATCH($A39,Tiering!$A$5:$A$120,0)),"")</f>
        <v/>
      </c>
      <c r="N39" s="10" t="n"/>
      <c r="O39" s="10" t="n"/>
      <c r="P39" s="10" t="n"/>
      <c r="Q39" s="10" t="n"/>
    </row>
    <row r="40">
      <c r="A40" s="10" t="n"/>
      <c r="B40" s="10" t="n"/>
      <c r="C40" s="10" t="n"/>
      <c r="D40" s="10" t="n"/>
      <c r="E40" s="10" t="n"/>
      <c r="F40" s="10" t="n"/>
      <c r="G40" s="10" t="n"/>
      <c r="H40" s="10" t="n"/>
      <c r="I40" s="10" t="n"/>
      <c r="J40" s="10" t="n"/>
      <c r="K40" s="10" t="n"/>
      <c r="L40" s="10" t="n"/>
      <c r="M40" s="11">
        <f>IFERROR(INDEX(Tiering!$N$5:$N$120,MATCH($A40,Tiering!$A$5:$A$120,0)),"")</f>
        <v/>
      </c>
      <c r="N40" s="10" t="n"/>
      <c r="O40" s="10" t="n"/>
      <c r="P40" s="10" t="n"/>
      <c r="Q40" s="10" t="n"/>
    </row>
    <row r="41">
      <c r="A41" s="10" t="n"/>
      <c r="B41" s="10" t="n"/>
      <c r="C41" s="10" t="n"/>
      <c r="D41" s="10" t="n"/>
      <c r="E41" s="10" t="n"/>
      <c r="F41" s="10" t="n"/>
      <c r="G41" s="10" t="n"/>
      <c r="H41" s="10" t="n"/>
      <c r="I41" s="10" t="n"/>
      <c r="J41" s="10" t="n"/>
      <c r="K41" s="10" t="n"/>
      <c r="L41" s="10" t="n"/>
      <c r="M41" s="11">
        <f>IFERROR(INDEX(Tiering!$N$5:$N$120,MATCH($A41,Tiering!$A$5:$A$120,0)),"")</f>
        <v/>
      </c>
      <c r="N41" s="10" t="n"/>
      <c r="O41" s="10" t="n"/>
      <c r="P41" s="10" t="n"/>
      <c r="Q41" s="10" t="n"/>
    </row>
    <row r="42">
      <c r="A42" s="10" t="n"/>
      <c r="B42" s="10" t="n"/>
      <c r="C42" s="10" t="n"/>
      <c r="D42" s="10" t="n"/>
      <c r="E42" s="10" t="n"/>
      <c r="F42" s="10" t="n"/>
      <c r="G42" s="10" t="n"/>
      <c r="H42" s="10" t="n"/>
      <c r="I42" s="10" t="n"/>
      <c r="J42" s="10" t="n"/>
      <c r="K42" s="10" t="n"/>
      <c r="L42" s="10" t="n"/>
      <c r="M42" s="11">
        <f>IFERROR(INDEX(Tiering!$N$5:$N$120,MATCH($A42,Tiering!$A$5:$A$120,0)),"")</f>
        <v/>
      </c>
      <c r="N42" s="10" t="n"/>
      <c r="O42" s="10" t="n"/>
      <c r="P42" s="10" t="n"/>
      <c r="Q42" s="10" t="n"/>
    </row>
    <row r="43">
      <c r="A43" s="10" t="n"/>
      <c r="B43" s="10" t="n"/>
      <c r="C43" s="10" t="n"/>
      <c r="D43" s="10" t="n"/>
      <c r="E43" s="10" t="n"/>
      <c r="F43" s="10" t="n"/>
      <c r="G43" s="10" t="n"/>
      <c r="H43" s="10" t="n"/>
      <c r="I43" s="10" t="n"/>
      <c r="J43" s="10" t="n"/>
      <c r="K43" s="10" t="n"/>
      <c r="L43" s="10" t="n"/>
      <c r="M43" s="11">
        <f>IFERROR(INDEX(Tiering!$N$5:$N$120,MATCH($A43,Tiering!$A$5:$A$120,0)),"")</f>
        <v/>
      </c>
      <c r="N43" s="10" t="n"/>
      <c r="O43" s="10" t="n"/>
      <c r="P43" s="10" t="n"/>
      <c r="Q43" s="10" t="n"/>
    </row>
    <row r="44">
      <c r="A44" s="10" t="n"/>
      <c r="B44" s="10" t="n"/>
      <c r="C44" s="10" t="n"/>
      <c r="D44" s="10" t="n"/>
      <c r="E44" s="10" t="n"/>
      <c r="F44" s="10" t="n"/>
      <c r="G44" s="10" t="n"/>
      <c r="H44" s="10" t="n"/>
      <c r="I44" s="10" t="n"/>
      <c r="J44" s="10" t="n"/>
      <c r="K44" s="10" t="n"/>
      <c r="L44" s="10" t="n"/>
      <c r="M44" s="11">
        <f>IFERROR(INDEX(Tiering!$N$5:$N$120,MATCH($A44,Tiering!$A$5:$A$120,0)),"")</f>
        <v/>
      </c>
      <c r="N44" s="10" t="n"/>
      <c r="O44" s="10" t="n"/>
      <c r="P44" s="10" t="n"/>
      <c r="Q44" s="10" t="n"/>
    </row>
    <row r="45">
      <c r="A45" s="10" t="n"/>
      <c r="B45" s="10" t="n"/>
      <c r="C45" s="10" t="n"/>
      <c r="D45" s="10" t="n"/>
      <c r="E45" s="10" t="n"/>
      <c r="F45" s="10" t="n"/>
      <c r="G45" s="10" t="n"/>
      <c r="H45" s="10" t="n"/>
      <c r="I45" s="10" t="n"/>
      <c r="J45" s="10" t="n"/>
      <c r="K45" s="10" t="n"/>
      <c r="L45" s="10" t="n"/>
      <c r="M45" s="11">
        <f>IFERROR(INDEX(Tiering!$N$5:$N$120,MATCH($A45,Tiering!$A$5:$A$120,0)),"")</f>
        <v/>
      </c>
      <c r="N45" s="10" t="n"/>
      <c r="O45" s="10" t="n"/>
      <c r="P45" s="10" t="n"/>
      <c r="Q45" s="10" t="n"/>
    </row>
    <row r="46">
      <c r="A46" s="10" t="n"/>
      <c r="B46" s="10" t="n"/>
      <c r="C46" s="10" t="n"/>
      <c r="D46" s="10" t="n"/>
      <c r="E46" s="10" t="n"/>
      <c r="F46" s="10" t="n"/>
      <c r="G46" s="10" t="n"/>
      <c r="H46" s="10" t="n"/>
      <c r="I46" s="10" t="n"/>
      <c r="J46" s="10" t="n"/>
      <c r="K46" s="10" t="n"/>
      <c r="L46" s="10" t="n"/>
      <c r="M46" s="11">
        <f>IFERROR(INDEX(Tiering!$N$5:$N$120,MATCH($A46,Tiering!$A$5:$A$120,0)),"")</f>
        <v/>
      </c>
      <c r="N46" s="10" t="n"/>
      <c r="O46" s="10" t="n"/>
      <c r="P46" s="10" t="n"/>
      <c r="Q46" s="10" t="n"/>
    </row>
    <row r="47">
      <c r="A47" s="10" t="n"/>
      <c r="B47" s="10" t="n"/>
      <c r="C47" s="10" t="n"/>
      <c r="D47" s="10" t="n"/>
      <c r="E47" s="10" t="n"/>
      <c r="F47" s="10" t="n"/>
      <c r="G47" s="10" t="n"/>
      <c r="H47" s="10" t="n"/>
      <c r="I47" s="10" t="n"/>
      <c r="J47" s="10" t="n"/>
      <c r="K47" s="10" t="n"/>
      <c r="L47" s="10" t="n"/>
      <c r="M47" s="11">
        <f>IFERROR(INDEX(Tiering!$N$5:$N$120,MATCH($A47,Tiering!$A$5:$A$120,0)),"")</f>
        <v/>
      </c>
      <c r="N47" s="10" t="n"/>
      <c r="O47" s="10" t="n"/>
      <c r="P47" s="10" t="n"/>
      <c r="Q47" s="10" t="n"/>
    </row>
    <row r="48">
      <c r="A48" s="10" t="n"/>
      <c r="B48" s="10" t="n"/>
      <c r="C48" s="10" t="n"/>
      <c r="D48" s="10" t="n"/>
      <c r="E48" s="10" t="n"/>
      <c r="F48" s="10" t="n"/>
      <c r="G48" s="10" t="n"/>
      <c r="H48" s="10" t="n"/>
      <c r="I48" s="10" t="n"/>
      <c r="J48" s="10" t="n"/>
      <c r="K48" s="10" t="n"/>
      <c r="L48" s="10" t="n"/>
      <c r="M48" s="11">
        <f>IFERROR(INDEX(Tiering!$N$5:$N$120,MATCH($A48,Tiering!$A$5:$A$120,0)),"")</f>
        <v/>
      </c>
      <c r="N48" s="10" t="n"/>
      <c r="O48" s="10" t="n"/>
      <c r="P48" s="10" t="n"/>
      <c r="Q48" s="10" t="n"/>
    </row>
    <row r="49">
      <c r="A49" s="10" t="n"/>
      <c r="B49" s="10" t="n"/>
      <c r="C49" s="10" t="n"/>
      <c r="D49" s="10" t="n"/>
      <c r="E49" s="10" t="n"/>
      <c r="F49" s="10" t="n"/>
      <c r="G49" s="10" t="n"/>
      <c r="H49" s="10" t="n"/>
      <c r="I49" s="10" t="n"/>
      <c r="J49" s="10" t="n"/>
      <c r="K49" s="10" t="n"/>
      <c r="L49" s="10" t="n"/>
      <c r="M49" s="11">
        <f>IFERROR(INDEX(Tiering!$N$5:$N$120,MATCH($A49,Tiering!$A$5:$A$120,0)),"")</f>
        <v/>
      </c>
      <c r="N49" s="10" t="n"/>
      <c r="O49" s="10" t="n"/>
      <c r="P49" s="10" t="n"/>
      <c r="Q49" s="10" t="n"/>
    </row>
    <row r="50">
      <c r="A50" s="10" t="n"/>
      <c r="B50" s="10" t="n"/>
      <c r="C50" s="10" t="n"/>
      <c r="D50" s="10" t="n"/>
      <c r="E50" s="10" t="n"/>
      <c r="F50" s="10" t="n"/>
      <c r="G50" s="10" t="n"/>
      <c r="H50" s="10" t="n"/>
      <c r="I50" s="10" t="n"/>
      <c r="J50" s="10" t="n"/>
      <c r="K50" s="10" t="n"/>
      <c r="L50" s="10" t="n"/>
      <c r="M50" s="11">
        <f>IFERROR(INDEX(Tiering!$N$5:$N$120,MATCH($A50,Tiering!$A$5:$A$120,0)),"")</f>
        <v/>
      </c>
      <c r="N50" s="10" t="n"/>
      <c r="O50" s="10" t="n"/>
      <c r="P50" s="10" t="n"/>
      <c r="Q50" s="10" t="n"/>
    </row>
    <row r="51">
      <c r="A51" s="10" t="n"/>
      <c r="B51" s="10" t="n"/>
      <c r="C51" s="10" t="n"/>
      <c r="D51" s="10" t="n"/>
      <c r="E51" s="10" t="n"/>
      <c r="F51" s="10" t="n"/>
      <c r="G51" s="10" t="n"/>
      <c r="H51" s="10" t="n"/>
      <c r="I51" s="10" t="n"/>
      <c r="J51" s="10" t="n"/>
      <c r="K51" s="10" t="n"/>
      <c r="L51" s="10" t="n"/>
      <c r="M51" s="11">
        <f>IFERROR(INDEX(Tiering!$N$5:$N$120,MATCH($A51,Tiering!$A$5:$A$120,0)),"")</f>
        <v/>
      </c>
      <c r="N51" s="10" t="n"/>
      <c r="O51" s="10" t="n"/>
      <c r="P51" s="10" t="n"/>
      <c r="Q51" s="10" t="n"/>
    </row>
    <row r="52">
      <c r="A52" s="10" t="n"/>
      <c r="B52" s="10" t="n"/>
      <c r="C52" s="10" t="n"/>
      <c r="D52" s="10" t="n"/>
      <c r="E52" s="10" t="n"/>
      <c r="F52" s="10" t="n"/>
      <c r="G52" s="10" t="n"/>
      <c r="H52" s="10" t="n"/>
      <c r="I52" s="10" t="n"/>
      <c r="J52" s="10" t="n"/>
      <c r="K52" s="10" t="n"/>
      <c r="L52" s="10" t="n"/>
      <c r="M52" s="11">
        <f>IFERROR(INDEX(Tiering!$N$5:$N$120,MATCH($A52,Tiering!$A$5:$A$120,0)),"")</f>
        <v/>
      </c>
      <c r="N52" s="10" t="n"/>
      <c r="O52" s="10" t="n"/>
      <c r="P52" s="10" t="n"/>
      <c r="Q52" s="10" t="n"/>
    </row>
    <row r="53">
      <c r="A53" s="10" t="n"/>
      <c r="B53" s="10" t="n"/>
      <c r="C53" s="10" t="n"/>
      <c r="D53" s="10" t="n"/>
      <c r="E53" s="10" t="n"/>
      <c r="F53" s="10" t="n"/>
      <c r="G53" s="10" t="n"/>
      <c r="H53" s="10" t="n"/>
      <c r="I53" s="10" t="n"/>
      <c r="J53" s="10" t="n"/>
      <c r="K53" s="10" t="n"/>
      <c r="L53" s="10" t="n"/>
      <c r="M53" s="11">
        <f>IFERROR(INDEX(Tiering!$N$5:$N$120,MATCH($A53,Tiering!$A$5:$A$120,0)),"")</f>
        <v/>
      </c>
      <c r="N53" s="10" t="n"/>
      <c r="O53" s="10" t="n"/>
      <c r="P53" s="10" t="n"/>
      <c r="Q53" s="10" t="n"/>
    </row>
    <row r="54">
      <c r="A54" s="10" t="n"/>
      <c r="B54" s="10" t="n"/>
      <c r="C54" s="10" t="n"/>
      <c r="D54" s="10" t="n"/>
      <c r="E54" s="10" t="n"/>
      <c r="F54" s="10" t="n"/>
      <c r="G54" s="10" t="n"/>
      <c r="H54" s="10" t="n"/>
      <c r="I54" s="10" t="n"/>
      <c r="J54" s="10" t="n"/>
      <c r="K54" s="10" t="n"/>
      <c r="L54" s="10" t="n"/>
      <c r="M54" s="11">
        <f>IFERROR(INDEX(Tiering!$N$5:$N$120,MATCH($A54,Tiering!$A$5:$A$120,0)),"")</f>
        <v/>
      </c>
      <c r="N54" s="10" t="n"/>
      <c r="O54" s="10" t="n"/>
      <c r="P54" s="10" t="n"/>
      <c r="Q54" s="10" t="n"/>
    </row>
    <row r="55">
      <c r="A55" s="10" t="n"/>
      <c r="B55" s="10" t="n"/>
      <c r="C55" s="10" t="n"/>
      <c r="D55" s="10" t="n"/>
      <c r="E55" s="10" t="n"/>
      <c r="F55" s="10" t="n"/>
      <c r="G55" s="10" t="n"/>
      <c r="H55" s="10" t="n"/>
      <c r="I55" s="10" t="n"/>
      <c r="J55" s="10" t="n"/>
      <c r="K55" s="10" t="n"/>
      <c r="L55" s="10" t="n"/>
      <c r="M55" s="11">
        <f>IFERROR(INDEX(Tiering!$N$5:$N$120,MATCH($A55,Tiering!$A$5:$A$120,0)),"")</f>
        <v/>
      </c>
      <c r="N55" s="10" t="n"/>
      <c r="O55" s="10" t="n"/>
      <c r="P55" s="10" t="n"/>
      <c r="Q55" s="10" t="n"/>
    </row>
    <row r="56">
      <c r="A56" s="10" t="n"/>
      <c r="B56" s="10" t="n"/>
      <c r="C56" s="10" t="n"/>
      <c r="D56" s="10" t="n"/>
      <c r="E56" s="10" t="n"/>
      <c r="F56" s="10" t="n"/>
      <c r="G56" s="10" t="n"/>
      <c r="H56" s="10" t="n"/>
      <c r="I56" s="10" t="n"/>
      <c r="J56" s="10" t="n"/>
      <c r="K56" s="10" t="n"/>
      <c r="L56" s="10" t="n"/>
      <c r="M56" s="11">
        <f>IFERROR(INDEX(Tiering!$N$5:$N$120,MATCH($A56,Tiering!$A$5:$A$120,0)),"")</f>
        <v/>
      </c>
      <c r="N56" s="10" t="n"/>
      <c r="O56" s="10" t="n"/>
      <c r="P56" s="10" t="n"/>
      <c r="Q56" s="10" t="n"/>
    </row>
    <row r="57">
      <c r="A57" s="10" t="n"/>
      <c r="B57" s="10" t="n"/>
      <c r="C57" s="10" t="n"/>
      <c r="D57" s="10" t="n"/>
      <c r="E57" s="10" t="n"/>
      <c r="F57" s="10" t="n"/>
      <c r="G57" s="10" t="n"/>
      <c r="H57" s="10" t="n"/>
      <c r="I57" s="10" t="n"/>
      <c r="J57" s="10" t="n"/>
      <c r="K57" s="10" t="n"/>
      <c r="L57" s="10" t="n"/>
      <c r="M57" s="11">
        <f>IFERROR(INDEX(Tiering!$N$5:$N$120,MATCH($A57,Tiering!$A$5:$A$120,0)),"")</f>
        <v/>
      </c>
      <c r="N57" s="10" t="n"/>
      <c r="O57" s="10" t="n"/>
      <c r="P57" s="10" t="n"/>
      <c r="Q57" s="10" t="n"/>
    </row>
    <row r="58">
      <c r="A58" s="10" t="n"/>
      <c r="B58" s="10" t="n"/>
      <c r="C58" s="10" t="n"/>
      <c r="D58" s="10" t="n"/>
      <c r="E58" s="10" t="n"/>
      <c r="F58" s="10" t="n"/>
      <c r="G58" s="10" t="n"/>
      <c r="H58" s="10" t="n"/>
      <c r="I58" s="10" t="n"/>
      <c r="J58" s="10" t="n"/>
      <c r="K58" s="10" t="n"/>
      <c r="L58" s="10" t="n"/>
      <c r="M58" s="11">
        <f>IFERROR(INDEX(Tiering!$N$5:$N$120,MATCH($A58,Tiering!$A$5:$A$120,0)),"")</f>
        <v/>
      </c>
      <c r="N58" s="10" t="n"/>
      <c r="O58" s="10" t="n"/>
      <c r="P58" s="10" t="n"/>
      <c r="Q58" s="10" t="n"/>
    </row>
    <row r="59">
      <c r="A59" s="10" t="n"/>
      <c r="B59" s="10" t="n"/>
      <c r="C59" s="10" t="n"/>
      <c r="D59" s="10" t="n"/>
      <c r="E59" s="10" t="n"/>
      <c r="F59" s="10" t="n"/>
      <c r="G59" s="10" t="n"/>
      <c r="H59" s="10" t="n"/>
      <c r="I59" s="10" t="n"/>
      <c r="J59" s="10" t="n"/>
      <c r="K59" s="10" t="n"/>
      <c r="L59" s="10" t="n"/>
      <c r="M59" s="11">
        <f>IFERROR(INDEX(Tiering!$N$5:$N$120,MATCH($A59,Tiering!$A$5:$A$120,0)),"")</f>
        <v/>
      </c>
      <c r="N59" s="10" t="n"/>
      <c r="O59" s="10" t="n"/>
      <c r="P59" s="10" t="n"/>
      <c r="Q59" s="10" t="n"/>
    </row>
    <row r="60">
      <c r="A60" s="10" t="n"/>
      <c r="B60" s="10" t="n"/>
      <c r="C60" s="10" t="n"/>
      <c r="D60" s="10" t="n"/>
      <c r="E60" s="10" t="n"/>
      <c r="F60" s="10" t="n"/>
      <c r="G60" s="10" t="n"/>
      <c r="H60" s="10" t="n"/>
      <c r="I60" s="10" t="n"/>
      <c r="J60" s="10" t="n"/>
      <c r="K60" s="10" t="n"/>
      <c r="L60" s="10" t="n"/>
      <c r="M60" s="11">
        <f>IFERROR(INDEX(Tiering!$N$5:$N$120,MATCH($A60,Tiering!$A$5:$A$120,0)),"")</f>
        <v/>
      </c>
      <c r="N60" s="10" t="n"/>
      <c r="O60" s="10" t="n"/>
      <c r="P60" s="10" t="n"/>
      <c r="Q60" s="10" t="n"/>
    </row>
    <row r="61">
      <c r="A61" s="10" t="n"/>
      <c r="B61" s="10" t="n"/>
      <c r="C61" s="10" t="n"/>
      <c r="D61" s="10" t="n"/>
      <c r="E61" s="10" t="n"/>
      <c r="F61" s="10" t="n"/>
      <c r="G61" s="10" t="n"/>
      <c r="H61" s="10" t="n"/>
      <c r="I61" s="10" t="n"/>
      <c r="J61" s="10" t="n"/>
      <c r="K61" s="10" t="n"/>
      <c r="L61" s="10" t="n"/>
      <c r="M61" s="11">
        <f>IFERROR(INDEX(Tiering!$N$5:$N$120,MATCH($A61,Tiering!$A$5:$A$120,0)),"")</f>
        <v/>
      </c>
      <c r="N61" s="10" t="n"/>
      <c r="O61" s="10" t="n"/>
      <c r="P61" s="10" t="n"/>
      <c r="Q61" s="10" t="n"/>
    </row>
    <row r="62">
      <c r="A62" s="10" t="n"/>
      <c r="B62" s="10" t="n"/>
      <c r="C62" s="10" t="n"/>
      <c r="D62" s="10" t="n"/>
      <c r="E62" s="10" t="n"/>
      <c r="F62" s="10" t="n"/>
      <c r="G62" s="10" t="n"/>
      <c r="H62" s="10" t="n"/>
      <c r="I62" s="10" t="n"/>
      <c r="J62" s="10" t="n"/>
      <c r="K62" s="10" t="n"/>
      <c r="L62" s="10" t="n"/>
      <c r="M62" s="11">
        <f>IFERROR(INDEX(Tiering!$N$5:$N$120,MATCH($A62,Tiering!$A$5:$A$120,0)),"")</f>
        <v/>
      </c>
      <c r="N62" s="10" t="n"/>
      <c r="O62" s="10" t="n"/>
      <c r="P62" s="10" t="n"/>
      <c r="Q62" s="10" t="n"/>
    </row>
    <row r="63">
      <c r="A63" s="10" t="n"/>
      <c r="B63" s="10" t="n"/>
      <c r="C63" s="10" t="n"/>
      <c r="D63" s="10" t="n"/>
      <c r="E63" s="10" t="n"/>
      <c r="F63" s="10" t="n"/>
      <c r="G63" s="10" t="n"/>
      <c r="H63" s="10" t="n"/>
      <c r="I63" s="10" t="n"/>
      <c r="J63" s="10" t="n"/>
      <c r="K63" s="10" t="n"/>
      <c r="L63" s="10" t="n"/>
      <c r="M63" s="11">
        <f>IFERROR(INDEX(Tiering!$N$5:$N$120,MATCH($A63,Tiering!$A$5:$A$120,0)),"")</f>
        <v/>
      </c>
      <c r="N63" s="10" t="n"/>
      <c r="O63" s="10" t="n"/>
      <c r="P63" s="10" t="n"/>
      <c r="Q63" s="10" t="n"/>
    </row>
    <row r="64">
      <c r="A64" s="10" t="n"/>
      <c r="B64" s="10" t="n"/>
      <c r="C64" s="10" t="n"/>
      <c r="D64" s="10" t="n"/>
      <c r="E64" s="10" t="n"/>
      <c r="F64" s="10" t="n"/>
      <c r="G64" s="10" t="n"/>
      <c r="H64" s="10" t="n"/>
      <c r="I64" s="10" t="n"/>
      <c r="J64" s="10" t="n"/>
      <c r="K64" s="10" t="n"/>
      <c r="L64" s="10" t="n"/>
      <c r="M64" s="11">
        <f>IFERROR(INDEX(Tiering!$N$5:$N$120,MATCH($A64,Tiering!$A$5:$A$120,0)),"")</f>
        <v/>
      </c>
      <c r="N64" s="10" t="n"/>
      <c r="O64" s="10" t="n"/>
      <c r="P64" s="10" t="n"/>
      <c r="Q64" s="10" t="n"/>
    </row>
    <row r="65">
      <c r="A65" s="10" t="n"/>
      <c r="B65" s="10" t="n"/>
      <c r="C65" s="10" t="n"/>
      <c r="D65" s="10" t="n"/>
      <c r="E65" s="10" t="n"/>
      <c r="F65" s="10" t="n"/>
      <c r="G65" s="10" t="n"/>
      <c r="H65" s="10" t="n"/>
      <c r="I65" s="10" t="n"/>
      <c r="J65" s="10" t="n"/>
      <c r="K65" s="10" t="n"/>
      <c r="L65" s="10" t="n"/>
      <c r="M65" s="11">
        <f>IFERROR(INDEX(Tiering!$N$5:$N$120,MATCH($A65,Tiering!$A$5:$A$120,0)),"")</f>
        <v/>
      </c>
      <c r="N65" s="10" t="n"/>
      <c r="O65" s="10" t="n"/>
      <c r="P65" s="10" t="n"/>
      <c r="Q65" s="10" t="n"/>
    </row>
    <row r="66">
      <c r="A66" s="10" t="n"/>
      <c r="B66" s="10" t="n"/>
      <c r="C66" s="10" t="n"/>
      <c r="D66" s="10" t="n"/>
      <c r="E66" s="10" t="n"/>
      <c r="F66" s="10" t="n"/>
      <c r="G66" s="10" t="n"/>
      <c r="H66" s="10" t="n"/>
      <c r="I66" s="10" t="n"/>
      <c r="J66" s="10" t="n"/>
      <c r="K66" s="10" t="n"/>
      <c r="L66" s="10" t="n"/>
      <c r="M66" s="11">
        <f>IFERROR(INDEX(Tiering!$N$5:$N$120,MATCH($A66,Tiering!$A$5:$A$120,0)),"")</f>
        <v/>
      </c>
      <c r="N66" s="10" t="n"/>
      <c r="O66" s="10" t="n"/>
      <c r="P66" s="10" t="n"/>
      <c r="Q66" s="10" t="n"/>
    </row>
    <row r="67">
      <c r="A67" s="10" t="n"/>
      <c r="B67" s="10" t="n"/>
      <c r="C67" s="10" t="n"/>
      <c r="D67" s="10" t="n"/>
      <c r="E67" s="10" t="n"/>
      <c r="F67" s="10" t="n"/>
      <c r="G67" s="10" t="n"/>
      <c r="H67" s="10" t="n"/>
      <c r="I67" s="10" t="n"/>
      <c r="J67" s="10" t="n"/>
      <c r="K67" s="10" t="n"/>
      <c r="L67" s="10" t="n"/>
      <c r="M67" s="11">
        <f>IFERROR(INDEX(Tiering!$N$5:$N$120,MATCH($A67,Tiering!$A$5:$A$120,0)),"")</f>
        <v/>
      </c>
      <c r="N67" s="10" t="n"/>
      <c r="O67" s="10" t="n"/>
      <c r="P67" s="10" t="n"/>
      <c r="Q67" s="10" t="n"/>
    </row>
    <row r="68">
      <c r="A68" s="10" t="n"/>
      <c r="B68" s="10" t="n"/>
      <c r="C68" s="10" t="n"/>
      <c r="D68" s="10" t="n"/>
      <c r="E68" s="10" t="n"/>
      <c r="F68" s="10" t="n"/>
      <c r="G68" s="10" t="n"/>
      <c r="H68" s="10" t="n"/>
      <c r="I68" s="10" t="n"/>
      <c r="J68" s="10" t="n"/>
      <c r="K68" s="10" t="n"/>
      <c r="L68" s="10" t="n"/>
      <c r="M68" s="11">
        <f>IFERROR(INDEX(Tiering!$N$5:$N$120,MATCH($A68,Tiering!$A$5:$A$120,0)),"")</f>
        <v/>
      </c>
      <c r="N68" s="10" t="n"/>
      <c r="O68" s="10" t="n"/>
      <c r="P68" s="10" t="n"/>
      <c r="Q68" s="10" t="n"/>
    </row>
    <row r="69">
      <c r="A69" s="10" t="n"/>
      <c r="B69" s="10" t="n"/>
      <c r="C69" s="10" t="n"/>
      <c r="D69" s="10" t="n"/>
      <c r="E69" s="10" t="n"/>
      <c r="F69" s="10" t="n"/>
      <c r="G69" s="10" t="n"/>
      <c r="H69" s="10" t="n"/>
      <c r="I69" s="10" t="n"/>
      <c r="J69" s="10" t="n"/>
      <c r="K69" s="10" t="n"/>
      <c r="L69" s="10" t="n"/>
      <c r="M69" s="11">
        <f>IFERROR(INDEX(Tiering!$N$5:$N$120,MATCH($A69,Tiering!$A$5:$A$120,0)),"")</f>
        <v/>
      </c>
      <c r="N69" s="10" t="n"/>
      <c r="O69" s="10" t="n"/>
      <c r="P69" s="10" t="n"/>
      <c r="Q69" s="10" t="n"/>
    </row>
    <row r="70">
      <c r="A70" s="10" t="n"/>
      <c r="B70" s="10" t="n"/>
      <c r="C70" s="10" t="n"/>
      <c r="D70" s="10" t="n"/>
      <c r="E70" s="10" t="n"/>
      <c r="F70" s="10" t="n"/>
      <c r="G70" s="10" t="n"/>
      <c r="H70" s="10" t="n"/>
      <c r="I70" s="10" t="n"/>
      <c r="J70" s="10" t="n"/>
      <c r="K70" s="10" t="n"/>
      <c r="L70" s="10" t="n"/>
      <c r="M70" s="11">
        <f>IFERROR(INDEX(Tiering!$N$5:$N$120,MATCH($A70,Tiering!$A$5:$A$120,0)),"")</f>
        <v/>
      </c>
      <c r="N70" s="10" t="n"/>
      <c r="O70" s="10" t="n"/>
      <c r="P70" s="10" t="n"/>
      <c r="Q70" s="10" t="n"/>
    </row>
    <row r="71">
      <c r="A71" s="10" t="n"/>
      <c r="B71" s="10" t="n"/>
      <c r="C71" s="10" t="n"/>
      <c r="D71" s="10" t="n"/>
      <c r="E71" s="10" t="n"/>
      <c r="F71" s="10" t="n"/>
      <c r="G71" s="10" t="n"/>
      <c r="H71" s="10" t="n"/>
      <c r="I71" s="10" t="n"/>
      <c r="J71" s="10" t="n"/>
      <c r="K71" s="10" t="n"/>
      <c r="L71" s="10" t="n"/>
      <c r="M71" s="11">
        <f>IFERROR(INDEX(Tiering!$N$5:$N$120,MATCH($A71,Tiering!$A$5:$A$120,0)),"")</f>
        <v/>
      </c>
      <c r="N71" s="10" t="n"/>
      <c r="O71" s="10" t="n"/>
      <c r="P71" s="10" t="n"/>
      <c r="Q71" s="10" t="n"/>
    </row>
    <row r="72">
      <c r="A72" s="10" t="n"/>
      <c r="B72" s="10" t="n"/>
      <c r="C72" s="10" t="n"/>
      <c r="D72" s="10" t="n"/>
      <c r="E72" s="10" t="n"/>
      <c r="F72" s="10" t="n"/>
      <c r="G72" s="10" t="n"/>
      <c r="H72" s="10" t="n"/>
      <c r="I72" s="10" t="n"/>
      <c r="J72" s="10" t="n"/>
      <c r="K72" s="10" t="n"/>
      <c r="L72" s="10" t="n"/>
      <c r="M72" s="11">
        <f>IFERROR(INDEX(Tiering!$N$5:$N$120,MATCH($A72,Tiering!$A$5:$A$120,0)),"")</f>
        <v/>
      </c>
      <c r="N72" s="10" t="n"/>
      <c r="O72" s="10" t="n"/>
      <c r="P72" s="10" t="n"/>
      <c r="Q72" s="10" t="n"/>
    </row>
    <row r="73">
      <c r="A73" s="10" t="n"/>
      <c r="B73" s="10" t="n"/>
      <c r="C73" s="10" t="n"/>
      <c r="D73" s="10" t="n"/>
      <c r="E73" s="10" t="n"/>
      <c r="F73" s="10" t="n"/>
      <c r="G73" s="10" t="n"/>
      <c r="H73" s="10" t="n"/>
      <c r="I73" s="10" t="n"/>
      <c r="J73" s="10" t="n"/>
      <c r="K73" s="10" t="n"/>
      <c r="L73" s="10" t="n"/>
      <c r="M73" s="11">
        <f>IFERROR(INDEX(Tiering!$N$5:$N$120,MATCH($A73,Tiering!$A$5:$A$120,0)),"")</f>
        <v/>
      </c>
      <c r="N73" s="10" t="n"/>
      <c r="O73" s="10" t="n"/>
      <c r="P73" s="10" t="n"/>
      <c r="Q73" s="10" t="n"/>
    </row>
    <row r="74">
      <c r="A74" s="10" t="n"/>
      <c r="B74" s="10" t="n"/>
      <c r="C74" s="10" t="n"/>
      <c r="D74" s="10" t="n"/>
      <c r="E74" s="10" t="n"/>
      <c r="F74" s="10" t="n"/>
      <c r="G74" s="10" t="n"/>
      <c r="H74" s="10" t="n"/>
      <c r="I74" s="10" t="n"/>
      <c r="J74" s="10" t="n"/>
      <c r="K74" s="10" t="n"/>
      <c r="L74" s="10" t="n"/>
      <c r="M74" s="11">
        <f>IFERROR(INDEX(Tiering!$N$5:$N$120,MATCH($A74,Tiering!$A$5:$A$120,0)),"")</f>
        <v/>
      </c>
      <c r="N74" s="10" t="n"/>
      <c r="O74" s="10" t="n"/>
      <c r="P74" s="10" t="n"/>
      <c r="Q74" s="10" t="n"/>
    </row>
    <row r="75">
      <c r="A75" s="10" t="n"/>
      <c r="B75" s="10" t="n"/>
      <c r="C75" s="10" t="n"/>
      <c r="D75" s="10" t="n"/>
      <c r="E75" s="10" t="n"/>
      <c r="F75" s="10" t="n"/>
      <c r="G75" s="10" t="n"/>
      <c r="H75" s="10" t="n"/>
      <c r="I75" s="10" t="n"/>
      <c r="J75" s="10" t="n"/>
      <c r="K75" s="10" t="n"/>
      <c r="L75" s="10" t="n"/>
      <c r="M75" s="11">
        <f>IFERROR(INDEX(Tiering!$N$5:$N$120,MATCH($A75,Tiering!$A$5:$A$120,0)),"")</f>
        <v/>
      </c>
      <c r="N75" s="10" t="n"/>
      <c r="O75" s="10" t="n"/>
      <c r="P75" s="10" t="n"/>
      <c r="Q75" s="10" t="n"/>
    </row>
    <row r="76">
      <c r="A76" s="10" t="n"/>
      <c r="B76" s="10" t="n"/>
      <c r="C76" s="10" t="n"/>
      <c r="D76" s="10" t="n"/>
      <c r="E76" s="10" t="n"/>
      <c r="F76" s="10" t="n"/>
      <c r="G76" s="10" t="n"/>
      <c r="H76" s="10" t="n"/>
      <c r="I76" s="10" t="n"/>
      <c r="J76" s="10" t="n"/>
      <c r="K76" s="10" t="n"/>
      <c r="L76" s="10" t="n"/>
      <c r="M76" s="11">
        <f>IFERROR(INDEX(Tiering!$N$5:$N$120,MATCH($A76,Tiering!$A$5:$A$120,0)),"")</f>
        <v/>
      </c>
      <c r="N76" s="10" t="n"/>
      <c r="O76" s="10" t="n"/>
      <c r="P76" s="10" t="n"/>
      <c r="Q76" s="10" t="n"/>
    </row>
    <row r="77">
      <c r="A77" s="10" t="n"/>
      <c r="B77" s="10" t="n"/>
      <c r="C77" s="10" t="n"/>
      <c r="D77" s="10" t="n"/>
      <c r="E77" s="10" t="n"/>
      <c r="F77" s="10" t="n"/>
      <c r="G77" s="10" t="n"/>
      <c r="H77" s="10" t="n"/>
      <c r="I77" s="10" t="n"/>
      <c r="J77" s="10" t="n"/>
      <c r="K77" s="10" t="n"/>
      <c r="L77" s="10" t="n"/>
      <c r="M77" s="11">
        <f>IFERROR(INDEX(Tiering!$N$5:$N$120,MATCH($A77,Tiering!$A$5:$A$120,0)),"")</f>
        <v/>
      </c>
      <c r="N77" s="10" t="n"/>
      <c r="O77" s="10" t="n"/>
      <c r="P77" s="10" t="n"/>
      <c r="Q77" s="10" t="n"/>
    </row>
    <row r="78">
      <c r="A78" s="10" t="n"/>
      <c r="B78" s="10" t="n"/>
      <c r="C78" s="10" t="n"/>
      <c r="D78" s="10" t="n"/>
      <c r="E78" s="10" t="n"/>
      <c r="F78" s="10" t="n"/>
      <c r="G78" s="10" t="n"/>
      <c r="H78" s="10" t="n"/>
      <c r="I78" s="10" t="n"/>
      <c r="J78" s="10" t="n"/>
      <c r="K78" s="10" t="n"/>
      <c r="L78" s="10" t="n"/>
      <c r="M78" s="11">
        <f>IFERROR(INDEX(Tiering!$N$5:$N$120,MATCH($A78,Tiering!$A$5:$A$120,0)),"")</f>
        <v/>
      </c>
      <c r="N78" s="10" t="n"/>
      <c r="O78" s="10" t="n"/>
      <c r="P78" s="10" t="n"/>
      <c r="Q78" s="10" t="n"/>
    </row>
    <row r="79">
      <c r="A79" s="10" t="n"/>
      <c r="B79" s="10" t="n"/>
      <c r="C79" s="10" t="n"/>
      <c r="D79" s="10" t="n"/>
      <c r="E79" s="10" t="n"/>
      <c r="F79" s="10" t="n"/>
      <c r="G79" s="10" t="n"/>
      <c r="H79" s="10" t="n"/>
      <c r="I79" s="10" t="n"/>
      <c r="J79" s="10" t="n"/>
      <c r="K79" s="10" t="n"/>
      <c r="L79" s="10" t="n"/>
      <c r="M79" s="11">
        <f>IFERROR(INDEX(Tiering!$N$5:$N$120,MATCH($A79,Tiering!$A$5:$A$120,0)),"")</f>
        <v/>
      </c>
      <c r="N79" s="10" t="n"/>
      <c r="O79" s="10" t="n"/>
      <c r="P79" s="10" t="n"/>
      <c r="Q79" s="10" t="n"/>
    </row>
    <row r="80">
      <c r="A80" s="10" t="n"/>
      <c r="B80" s="10" t="n"/>
      <c r="C80" s="10" t="n"/>
      <c r="D80" s="10" t="n"/>
      <c r="E80" s="10" t="n"/>
      <c r="F80" s="10" t="n"/>
      <c r="G80" s="10" t="n"/>
      <c r="H80" s="10" t="n"/>
      <c r="I80" s="10" t="n"/>
      <c r="J80" s="10" t="n"/>
      <c r="K80" s="10" t="n"/>
      <c r="L80" s="10" t="n"/>
      <c r="M80" s="11">
        <f>IFERROR(INDEX(Tiering!$N$5:$N$120,MATCH($A80,Tiering!$A$5:$A$120,0)),"")</f>
        <v/>
      </c>
      <c r="N80" s="10" t="n"/>
      <c r="O80" s="10" t="n"/>
      <c r="P80" s="10" t="n"/>
      <c r="Q80" s="10" t="n"/>
    </row>
    <row r="81">
      <c r="A81" s="10" t="n"/>
      <c r="B81" s="10" t="n"/>
      <c r="C81" s="10" t="n"/>
      <c r="D81" s="10" t="n"/>
      <c r="E81" s="10" t="n"/>
      <c r="F81" s="10" t="n"/>
      <c r="G81" s="10" t="n"/>
      <c r="H81" s="10" t="n"/>
      <c r="I81" s="10" t="n"/>
      <c r="J81" s="10" t="n"/>
      <c r="K81" s="10" t="n"/>
      <c r="L81" s="10" t="n"/>
      <c r="M81" s="11">
        <f>IFERROR(INDEX(Tiering!$N$5:$N$120,MATCH($A81,Tiering!$A$5:$A$120,0)),"")</f>
        <v/>
      </c>
      <c r="N81" s="10" t="n"/>
      <c r="O81" s="10" t="n"/>
      <c r="P81" s="10" t="n"/>
      <c r="Q81" s="10" t="n"/>
    </row>
    <row r="82">
      <c r="A82" s="10" t="n"/>
      <c r="B82" s="10" t="n"/>
      <c r="C82" s="10" t="n"/>
      <c r="D82" s="10" t="n"/>
      <c r="E82" s="10" t="n"/>
      <c r="F82" s="10" t="n"/>
      <c r="G82" s="10" t="n"/>
      <c r="H82" s="10" t="n"/>
      <c r="I82" s="10" t="n"/>
      <c r="J82" s="10" t="n"/>
      <c r="K82" s="10" t="n"/>
      <c r="L82" s="10" t="n"/>
      <c r="M82" s="11">
        <f>IFERROR(INDEX(Tiering!$N$5:$N$120,MATCH($A82,Tiering!$A$5:$A$120,0)),"")</f>
        <v/>
      </c>
      <c r="N82" s="10" t="n"/>
      <c r="O82" s="10" t="n"/>
      <c r="P82" s="10" t="n"/>
      <c r="Q82" s="10" t="n"/>
    </row>
    <row r="83">
      <c r="A83" s="10" t="n"/>
      <c r="B83" s="10" t="n"/>
      <c r="C83" s="10" t="n"/>
      <c r="D83" s="10" t="n"/>
      <c r="E83" s="10" t="n"/>
      <c r="F83" s="10" t="n"/>
      <c r="G83" s="10" t="n"/>
      <c r="H83" s="10" t="n"/>
      <c r="I83" s="10" t="n"/>
      <c r="J83" s="10" t="n"/>
      <c r="K83" s="10" t="n"/>
      <c r="L83" s="10" t="n"/>
      <c r="M83" s="11">
        <f>IFERROR(INDEX(Tiering!$N$5:$N$120,MATCH($A83,Tiering!$A$5:$A$120,0)),"")</f>
        <v/>
      </c>
      <c r="N83" s="10" t="n"/>
      <c r="O83" s="10" t="n"/>
      <c r="P83" s="10" t="n"/>
      <c r="Q83" s="10" t="n"/>
    </row>
    <row r="84">
      <c r="A84" s="10" t="n"/>
      <c r="B84" s="10" t="n"/>
      <c r="C84" s="10" t="n"/>
      <c r="D84" s="10" t="n"/>
      <c r="E84" s="10" t="n"/>
      <c r="F84" s="10" t="n"/>
      <c r="G84" s="10" t="n"/>
      <c r="H84" s="10" t="n"/>
      <c r="I84" s="10" t="n"/>
      <c r="J84" s="10" t="n"/>
      <c r="K84" s="10" t="n"/>
      <c r="L84" s="10" t="n"/>
      <c r="M84" s="11">
        <f>IFERROR(INDEX(Tiering!$N$5:$N$120,MATCH($A84,Tiering!$A$5:$A$120,0)),"")</f>
        <v/>
      </c>
      <c r="N84" s="10" t="n"/>
      <c r="O84" s="10" t="n"/>
      <c r="P84" s="10" t="n"/>
      <c r="Q84" s="10" t="n"/>
    </row>
    <row r="85">
      <c r="A85" s="10" t="n"/>
      <c r="B85" s="10" t="n"/>
      <c r="C85" s="10" t="n"/>
      <c r="D85" s="10" t="n"/>
      <c r="E85" s="10" t="n"/>
      <c r="F85" s="10" t="n"/>
      <c r="G85" s="10" t="n"/>
      <c r="H85" s="10" t="n"/>
      <c r="I85" s="10" t="n"/>
      <c r="J85" s="10" t="n"/>
      <c r="K85" s="10" t="n"/>
      <c r="L85" s="10" t="n"/>
      <c r="M85" s="11">
        <f>IFERROR(INDEX(Tiering!$N$5:$N$120,MATCH($A85,Tiering!$A$5:$A$120,0)),"")</f>
        <v/>
      </c>
      <c r="N85" s="10" t="n"/>
      <c r="O85" s="10" t="n"/>
      <c r="P85" s="10" t="n"/>
      <c r="Q85" s="10" t="n"/>
    </row>
    <row r="86">
      <c r="A86" s="10" t="n"/>
      <c r="B86" s="10" t="n"/>
      <c r="C86" s="10" t="n"/>
      <c r="D86" s="10" t="n"/>
      <c r="E86" s="10" t="n"/>
      <c r="F86" s="10" t="n"/>
      <c r="G86" s="10" t="n"/>
      <c r="H86" s="10" t="n"/>
      <c r="I86" s="10" t="n"/>
      <c r="J86" s="10" t="n"/>
      <c r="K86" s="10" t="n"/>
      <c r="L86" s="10" t="n"/>
      <c r="M86" s="11">
        <f>IFERROR(INDEX(Tiering!$N$5:$N$120,MATCH($A86,Tiering!$A$5:$A$120,0)),"")</f>
        <v/>
      </c>
      <c r="N86" s="10" t="n"/>
      <c r="O86" s="10" t="n"/>
      <c r="P86" s="10" t="n"/>
      <c r="Q86" s="10" t="n"/>
    </row>
    <row r="87">
      <c r="A87" s="10" t="n"/>
      <c r="B87" s="10" t="n"/>
      <c r="C87" s="10" t="n"/>
      <c r="D87" s="10" t="n"/>
      <c r="E87" s="10" t="n"/>
      <c r="F87" s="10" t="n"/>
      <c r="G87" s="10" t="n"/>
      <c r="H87" s="10" t="n"/>
      <c r="I87" s="10" t="n"/>
      <c r="J87" s="10" t="n"/>
      <c r="K87" s="10" t="n"/>
      <c r="L87" s="10" t="n"/>
      <c r="M87" s="11">
        <f>IFERROR(INDEX(Tiering!$N$5:$N$120,MATCH($A87,Tiering!$A$5:$A$120,0)),"")</f>
        <v/>
      </c>
      <c r="N87" s="10" t="n"/>
      <c r="O87" s="10" t="n"/>
      <c r="P87" s="10" t="n"/>
      <c r="Q87" s="10" t="n"/>
    </row>
    <row r="88">
      <c r="A88" s="10" t="n"/>
      <c r="B88" s="10" t="n"/>
      <c r="C88" s="10" t="n"/>
      <c r="D88" s="10" t="n"/>
      <c r="E88" s="10" t="n"/>
      <c r="F88" s="10" t="n"/>
      <c r="G88" s="10" t="n"/>
      <c r="H88" s="10" t="n"/>
      <c r="I88" s="10" t="n"/>
      <c r="J88" s="10" t="n"/>
      <c r="K88" s="10" t="n"/>
      <c r="L88" s="10" t="n"/>
      <c r="M88" s="11">
        <f>IFERROR(INDEX(Tiering!$N$5:$N$120,MATCH($A88,Tiering!$A$5:$A$120,0)),"")</f>
        <v/>
      </c>
      <c r="N88" s="10" t="n"/>
      <c r="O88" s="10" t="n"/>
      <c r="P88" s="10" t="n"/>
      <c r="Q88" s="10" t="n"/>
    </row>
    <row r="89">
      <c r="A89" s="10" t="n"/>
      <c r="B89" s="10" t="n"/>
      <c r="C89" s="10" t="n"/>
      <c r="D89" s="10" t="n"/>
      <c r="E89" s="10" t="n"/>
      <c r="F89" s="10" t="n"/>
      <c r="G89" s="10" t="n"/>
      <c r="H89" s="10" t="n"/>
      <c r="I89" s="10" t="n"/>
      <c r="J89" s="10" t="n"/>
      <c r="K89" s="10" t="n"/>
      <c r="L89" s="10" t="n"/>
      <c r="M89" s="11">
        <f>IFERROR(INDEX(Tiering!$N$5:$N$120,MATCH($A89,Tiering!$A$5:$A$120,0)),"")</f>
        <v/>
      </c>
      <c r="N89" s="10" t="n"/>
      <c r="O89" s="10" t="n"/>
      <c r="P89" s="10" t="n"/>
      <c r="Q89" s="10" t="n"/>
    </row>
    <row r="90">
      <c r="A90" s="10" t="n"/>
      <c r="B90" s="10" t="n"/>
      <c r="C90" s="10" t="n"/>
      <c r="D90" s="10" t="n"/>
      <c r="E90" s="10" t="n"/>
      <c r="F90" s="10" t="n"/>
      <c r="G90" s="10" t="n"/>
      <c r="H90" s="10" t="n"/>
      <c r="I90" s="10" t="n"/>
      <c r="J90" s="10" t="n"/>
      <c r="K90" s="10" t="n"/>
      <c r="L90" s="10" t="n"/>
      <c r="M90" s="11">
        <f>IFERROR(INDEX(Tiering!$N$5:$N$120,MATCH($A90,Tiering!$A$5:$A$120,0)),"")</f>
        <v/>
      </c>
      <c r="N90" s="10" t="n"/>
      <c r="O90" s="10" t="n"/>
      <c r="P90" s="10" t="n"/>
      <c r="Q90" s="10" t="n"/>
    </row>
    <row r="91">
      <c r="A91" s="10" t="n"/>
      <c r="B91" s="10" t="n"/>
      <c r="C91" s="10" t="n"/>
      <c r="D91" s="10" t="n"/>
      <c r="E91" s="10" t="n"/>
      <c r="F91" s="10" t="n"/>
      <c r="G91" s="10" t="n"/>
      <c r="H91" s="10" t="n"/>
      <c r="I91" s="10" t="n"/>
      <c r="J91" s="10" t="n"/>
      <c r="K91" s="10" t="n"/>
      <c r="L91" s="10" t="n"/>
      <c r="M91" s="11">
        <f>IFERROR(INDEX(Tiering!$N$5:$N$120,MATCH($A91,Tiering!$A$5:$A$120,0)),"")</f>
        <v/>
      </c>
      <c r="N91" s="10" t="n"/>
      <c r="O91" s="10" t="n"/>
      <c r="P91" s="10" t="n"/>
      <c r="Q91" s="10" t="n"/>
    </row>
    <row r="92">
      <c r="A92" s="10" t="n"/>
      <c r="B92" s="10" t="n"/>
      <c r="C92" s="10" t="n"/>
      <c r="D92" s="10" t="n"/>
      <c r="E92" s="10" t="n"/>
      <c r="F92" s="10" t="n"/>
      <c r="G92" s="10" t="n"/>
      <c r="H92" s="10" t="n"/>
      <c r="I92" s="10" t="n"/>
      <c r="J92" s="10" t="n"/>
      <c r="K92" s="10" t="n"/>
      <c r="L92" s="10" t="n"/>
      <c r="M92" s="11">
        <f>IFERROR(INDEX(Tiering!$N$5:$N$120,MATCH($A92,Tiering!$A$5:$A$120,0)),"")</f>
        <v/>
      </c>
      <c r="N92" s="10" t="n"/>
      <c r="O92" s="10" t="n"/>
      <c r="P92" s="10" t="n"/>
      <c r="Q92" s="10" t="n"/>
    </row>
    <row r="93">
      <c r="A93" s="10" t="n"/>
      <c r="B93" s="10" t="n"/>
      <c r="C93" s="10" t="n"/>
      <c r="D93" s="10" t="n"/>
      <c r="E93" s="10" t="n"/>
      <c r="F93" s="10" t="n"/>
      <c r="G93" s="10" t="n"/>
      <c r="H93" s="10" t="n"/>
      <c r="I93" s="10" t="n"/>
      <c r="J93" s="10" t="n"/>
      <c r="K93" s="10" t="n"/>
      <c r="L93" s="10" t="n"/>
      <c r="M93" s="11">
        <f>IFERROR(INDEX(Tiering!$N$5:$N$120,MATCH($A93,Tiering!$A$5:$A$120,0)),"")</f>
        <v/>
      </c>
      <c r="N93" s="10" t="n"/>
      <c r="O93" s="10" t="n"/>
      <c r="P93" s="10" t="n"/>
      <c r="Q93" s="10" t="n"/>
    </row>
    <row r="94">
      <c r="A94" s="10" t="n"/>
      <c r="B94" s="10" t="n"/>
      <c r="C94" s="10" t="n"/>
      <c r="D94" s="10" t="n"/>
      <c r="E94" s="10" t="n"/>
      <c r="F94" s="10" t="n"/>
      <c r="G94" s="10" t="n"/>
      <c r="H94" s="10" t="n"/>
      <c r="I94" s="10" t="n"/>
      <c r="J94" s="10" t="n"/>
      <c r="K94" s="10" t="n"/>
      <c r="L94" s="10" t="n"/>
      <c r="M94" s="11">
        <f>IFERROR(INDEX(Tiering!$N$5:$N$120,MATCH($A94,Tiering!$A$5:$A$120,0)),"")</f>
        <v/>
      </c>
      <c r="N94" s="10" t="n"/>
      <c r="O94" s="10" t="n"/>
      <c r="P94" s="10" t="n"/>
      <c r="Q94" s="10" t="n"/>
    </row>
    <row r="95">
      <c r="A95" s="10" t="n"/>
      <c r="B95" s="10" t="n"/>
      <c r="C95" s="10" t="n"/>
      <c r="D95" s="10" t="n"/>
      <c r="E95" s="10" t="n"/>
      <c r="F95" s="10" t="n"/>
      <c r="G95" s="10" t="n"/>
      <c r="H95" s="10" t="n"/>
      <c r="I95" s="10" t="n"/>
      <c r="J95" s="10" t="n"/>
      <c r="K95" s="10" t="n"/>
      <c r="L95" s="10" t="n"/>
      <c r="M95" s="11">
        <f>IFERROR(INDEX(Tiering!$N$5:$N$120,MATCH($A95,Tiering!$A$5:$A$120,0)),"")</f>
        <v/>
      </c>
      <c r="N95" s="10" t="n"/>
      <c r="O95" s="10" t="n"/>
      <c r="P95" s="10" t="n"/>
      <c r="Q95" s="10" t="n"/>
    </row>
    <row r="96">
      <c r="A96" s="10" t="n"/>
      <c r="B96" s="10" t="n"/>
      <c r="C96" s="10" t="n"/>
      <c r="D96" s="10" t="n"/>
      <c r="E96" s="10" t="n"/>
      <c r="F96" s="10" t="n"/>
      <c r="G96" s="10" t="n"/>
      <c r="H96" s="10" t="n"/>
      <c r="I96" s="10" t="n"/>
      <c r="J96" s="10" t="n"/>
      <c r="K96" s="10" t="n"/>
      <c r="L96" s="10" t="n"/>
      <c r="M96" s="11">
        <f>IFERROR(INDEX(Tiering!$N$5:$N$120,MATCH($A96,Tiering!$A$5:$A$120,0)),"")</f>
        <v/>
      </c>
      <c r="N96" s="10" t="n"/>
      <c r="O96" s="10" t="n"/>
      <c r="P96" s="10" t="n"/>
      <c r="Q96" s="10" t="n"/>
    </row>
    <row r="97">
      <c r="A97" s="10" t="n"/>
      <c r="B97" s="10" t="n"/>
      <c r="C97" s="10" t="n"/>
      <c r="D97" s="10" t="n"/>
      <c r="E97" s="10" t="n"/>
      <c r="F97" s="10" t="n"/>
      <c r="G97" s="10" t="n"/>
      <c r="H97" s="10" t="n"/>
      <c r="I97" s="10" t="n"/>
      <c r="J97" s="10" t="n"/>
      <c r="K97" s="10" t="n"/>
      <c r="L97" s="10" t="n"/>
      <c r="M97" s="11">
        <f>IFERROR(INDEX(Tiering!$N$5:$N$120,MATCH($A97,Tiering!$A$5:$A$120,0)),"")</f>
        <v/>
      </c>
      <c r="N97" s="10" t="n"/>
      <c r="O97" s="10" t="n"/>
      <c r="P97" s="10" t="n"/>
      <c r="Q97" s="10" t="n"/>
    </row>
    <row r="98">
      <c r="A98" s="10" t="n"/>
      <c r="B98" s="10" t="n"/>
      <c r="C98" s="10" t="n"/>
      <c r="D98" s="10" t="n"/>
      <c r="E98" s="10" t="n"/>
      <c r="F98" s="10" t="n"/>
      <c r="G98" s="10" t="n"/>
      <c r="H98" s="10" t="n"/>
      <c r="I98" s="10" t="n"/>
      <c r="J98" s="10" t="n"/>
      <c r="K98" s="10" t="n"/>
      <c r="L98" s="10" t="n"/>
      <c r="M98" s="11">
        <f>IFERROR(INDEX(Tiering!$N$5:$N$120,MATCH($A98,Tiering!$A$5:$A$120,0)),"")</f>
        <v/>
      </c>
      <c r="N98" s="10" t="n"/>
      <c r="O98" s="10" t="n"/>
      <c r="P98" s="10" t="n"/>
      <c r="Q98" s="10" t="n"/>
    </row>
    <row r="99">
      <c r="A99" s="10" t="n"/>
      <c r="B99" s="10" t="n"/>
      <c r="C99" s="10" t="n"/>
      <c r="D99" s="10" t="n"/>
      <c r="E99" s="10" t="n"/>
      <c r="F99" s="10" t="n"/>
      <c r="G99" s="10" t="n"/>
      <c r="H99" s="10" t="n"/>
      <c r="I99" s="10" t="n"/>
      <c r="J99" s="10" t="n"/>
      <c r="K99" s="10" t="n"/>
      <c r="L99" s="10" t="n"/>
      <c r="M99" s="11">
        <f>IFERROR(INDEX(Tiering!$N$5:$N$120,MATCH($A99,Tiering!$A$5:$A$120,0)),"")</f>
        <v/>
      </c>
      <c r="N99" s="10" t="n"/>
      <c r="O99" s="10" t="n"/>
      <c r="P99" s="10" t="n"/>
      <c r="Q99" s="10" t="n"/>
    </row>
    <row r="100">
      <c r="A100" s="10" t="n"/>
      <c r="B100" s="10" t="n"/>
      <c r="C100" s="10" t="n"/>
      <c r="D100" s="10" t="n"/>
      <c r="E100" s="10" t="n"/>
      <c r="F100" s="10" t="n"/>
      <c r="G100" s="10" t="n"/>
      <c r="H100" s="10" t="n"/>
      <c r="I100" s="10" t="n"/>
      <c r="J100" s="10" t="n"/>
      <c r="K100" s="10" t="n"/>
      <c r="L100" s="10" t="n"/>
      <c r="M100" s="11">
        <f>IFERROR(INDEX(Tiering!$N$5:$N$120,MATCH($A100,Tiering!$A$5:$A$120,0)),"")</f>
        <v/>
      </c>
      <c r="N100" s="10" t="n"/>
      <c r="O100" s="10" t="n"/>
      <c r="P100" s="10" t="n"/>
      <c r="Q100" s="10" t="n"/>
    </row>
    <row r="101">
      <c r="A101" s="10" t="n"/>
      <c r="B101" s="10" t="n"/>
      <c r="C101" s="10" t="n"/>
      <c r="D101" s="10" t="n"/>
      <c r="E101" s="10" t="n"/>
      <c r="F101" s="10" t="n"/>
      <c r="G101" s="10" t="n"/>
      <c r="H101" s="10" t="n"/>
      <c r="I101" s="10" t="n"/>
      <c r="J101" s="10" t="n"/>
      <c r="K101" s="10" t="n"/>
      <c r="L101" s="10" t="n"/>
      <c r="M101" s="11">
        <f>IFERROR(INDEX(Tiering!$N$5:$N$120,MATCH($A101,Tiering!$A$5:$A$120,0)),"")</f>
        <v/>
      </c>
      <c r="N101" s="10" t="n"/>
      <c r="O101" s="10" t="n"/>
      <c r="P101" s="10" t="n"/>
      <c r="Q101" s="10" t="n"/>
    </row>
    <row r="102">
      <c r="A102" s="10" t="n"/>
      <c r="B102" s="10" t="n"/>
      <c r="C102" s="10" t="n"/>
      <c r="D102" s="10" t="n"/>
      <c r="E102" s="10" t="n"/>
      <c r="F102" s="10" t="n"/>
      <c r="G102" s="10" t="n"/>
      <c r="H102" s="10" t="n"/>
      <c r="I102" s="10" t="n"/>
      <c r="J102" s="10" t="n"/>
      <c r="K102" s="10" t="n"/>
      <c r="L102" s="10" t="n"/>
      <c r="M102" s="11">
        <f>IFERROR(INDEX(Tiering!$N$5:$N$120,MATCH($A102,Tiering!$A$5:$A$120,0)),"")</f>
        <v/>
      </c>
      <c r="N102" s="10" t="n"/>
      <c r="O102" s="10" t="n"/>
      <c r="P102" s="10" t="n"/>
      <c r="Q102" s="10" t="n"/>
    </row>
    <row r="103">
      <c r="A103" s="10" t="n"/>
      <c r="B103" s="10" t="n"/>
      <c r="C103" s="10" t="n"/>
      <c r="D103" s="10" t="n"/>
      <c r="E103" s="10" t="n"/>
      <c r="F103" s="10" t="n"/>
      <c r="G103" s="10" t="n"/>
      <c r="H103" s="10" t="n"/>
      <c r="I103" s="10" t="n"/>
      <c r="J103" s="10" t="n"/>
      <c r="K103" s="10" t="n"/>
      <c r="L103" s="10" t="n"/>
      <c r="M103" s="11">
        <f>IFERROR(INDEX(Tiering!$N$5:$N$120,MATCH($A103,Tiering!$A$5:$A$120,0)),"")</f>
        <v/>
      </c>
      <c r="N103" s="10" t="n"/>
      <c r="O103" s="10" t="n"/>
      <c r="P103" s="10" t="n"/>
      <c r="Q103" s="10" t="n"/>
    </row>
    <row r="104">
      <c r="A104" s="10" t="n"/>
      <c r="B104" s="10" t="n"/>
      <c r="C104" s="10" t="n"/>
      <c r="D104" s="10" t="n"/>
      <c r="E104" s="10" t="n"/>
      <c r="F104" s="10" t="n"/>
      <c r="G104" s="10" t="n"/>
      <c r="H104" s="10" t="n"/>
      <c r="I104" s="10" t="n"/>
      <c r="J104" s="10" t="n"/>
      <c r="K104" s="10" t="n"/>
      <c r="L104" s="10" t="n"/>
      <c r="M104" s="11">
        <f>IFERROR(INDEX(Tiering!$N$5:$N$120,MATCH($A104,Tiering!$A$5:$A$120,0)),"")</f>
        <v/>
      </c>
      <c r="N104" s="10" t="n"/>
      <c r="O104" s="10" t="n"/>
      <c r="P104" s="10" t="n"/>
      <c r="Q104" s="10" t="n"/>
    </row>
    <row r="105">
      <c r="A105" s="10" t="n"/>
      <c r="B105" s="10" t="n"/>
      <c r="C105" s="10" t="n"/>
      <c r="D105" s="10" t="n"/>
      <c r="E105" s="10" t="n"/>
      <c r="F105" s="10" t="n"/>
      <c r="G105" s="10" t="n"/>
      <c r="H105" s="10" t="n"/>
      <c r="I105" s="10" t="n"/>
      <c r="J105" s="10" t="n"/>
      <c r="K105" s="10" t="n"/>
      <c r="L105" s="10" t="n"/>
      <c r="M105" s="11">
        <f>IFERROR(INDEX(Tiering!$N$5:$N$120,MATCH($A105,Tiering!$A$5:$A$120,0)),"")</f>
        <v/>
      </c>
      <c r="N105" s="10" t="n"/>
      <c r="O105" s="10" t="n"/>
      <c r="P105" s="10" t="n"/>
      <c r="Q105" s="10" t="n"/>
    </row>
    <row r="106">
      <c r="A106" s="10" t="n"/>
      <c r="B106" s="10" t="n"/>
      <c r="C106" s="10" t="n"/>
      <c r="D106" s="10" t="n"/>
      <c r="E106" s="10" t="n"/>
      <c r="F106" s="10" t="n"/>
      <c r="G106" s="10" t="n"/>
      <c r="H106" s="10" t="n"/>
      <c r="I106" s="10" t="n"/>
      <c r="J106" s="10" t="n"/>
      <c r="K106" s="10" t="n"/>
      <c r="L106" s="10" t="n"/>
      <c r="M106" s="11">
        <f>IFERROR(INDEX(Tiering!$N$5:$N$120,MATCH($A106,Tiering!$A$5:$A$120,0)),"")</f>
        <v/>
      </c>
      <c r="N106" s="10" t="n"/>
      <c r="O106" s="10" t="n"/>
      <c r="P106" s="10" t="n"/>
      <c r="Q106" s="10" t="n"/>
    </row>
    <row r="107">
      <c r="A107" s="10" t="n"/>
      <c r="B107" s="10" t="n"/>
      <c r="C107" s="10" t="n"/>
      <c r="D107" s="10" t="n"/>
      <c r="E107" s="10" t="n"/>
      <c r="F107" s="10" t="n"/>
      <c r="G107" s="10" t="n"/>
      <c r="H107" s="10" t="n"/>
      <c r="I107" s="10" t="n"/>
      <c r="J107" s="10" t="n"/>
      <c r="K107" s="10" t="n"/>
      <c r="L107" s="10" t="n"/>
      <c r="M107" s="11">
        <f>IFERROR(INDEX(Tiering!$N$5:$N$120,MATCH($A107,Tiering!$A$5:$A$120,0)),"")</f>
        <v/>
      </c>
      <c r="N107" s="10" t="n"/>
      <c r="O107" s="10" t="n"/>
      <c r="P107" s="10" t="n"/>
      <c r="Q107" s="10" t="n"/>
    </row>
    <row r="108">
      <c r="A108" s="10" t="n"/>
      <c r="B108" s="10" t="n"/>
      <c r="C108" s="10" t="n"/>
      <c r="D108" s="10" t="n"/>
      <c r="E108" s="10" t="n"/>
      <c r="F108" s="10" t="n"/>
      <c r="G108" s="10" t="n"/>
      <c r="H108" s="10" t="n"/>
      <c r="I108" s="10" t="n"/>
      <c r="J108" s="10" t="n"/>
      <c r="K108" s="10" t="n"/>
      <c r="L108" s="10" t="n"/>
      <c r="M108" s="11">
        <f>IFERROR(INDEX(Tiering!$N$5:$N$120,MATCH($A108,Tiering!$A$5:$A$120,0)),"")</f>
        <v/>
      </c>
      <c r="N108" s="10" t="n"/>
      <c r="O108" s="10" t="n"/>
      <c r="P108" s="10" t="n"/>
      <c r="Q108" s="10" t="n"/>
    </row>
    <row r="109">
      <c r="A109" s="10" t="n"/>
      <c r="B109" s="10" t="n"/>
      <c r="C109" s="10" t="n"/>
      <c r="D109" s="10" t="n"/>
      <c r="E109" s="10" t="n"/>
      <c r="F109" s="10" t="n"/>
      <c r="G109" s="10" t="n"/>
      <c r="H109" s="10" t="n"/>
      <c r="I109" s="10" t="n"/>
      <c r="J109" s="10" t="n"/>
      <c r="K109" s="10" t="n"/>
      <c r="L109" s="10" t="n"/>
      <c r="M109" s="11">
        <f>IFERROR(INDEX(Tiering!$N$5:$N$120,MATCH($A109,Tiering!$A$5:$A$120,0)),"")</f>
        <v/>
      </c>
      <c r="N109" s="10" t="n"/>
      <c r="O109" s="10" t="n"/>
      <c r="P109" s="10" t="n"/>
      <c r="Q109" s="10" t="n"/>
    </row>
    <row r="110">
      <c r="A110" s="10" t="n"/>
      <c r="B110" s="10" t="n"/>
      <c r="C110" s="10" t="n"/>
      <c r="D110" s="10" t="n"/>
      <c r="E110" s="10" t="n"/>
      <c r="F110" s="10" t="n"/>
      <c r="G110" s="10" t="n"/>
      <c r="H110" s="10" t="n"/>
      <c r="I110" s="10" t="n"/>
      <c r="J110" s="10" t="n"/>
      <c r="K110" s="10" t="n"/>
      <c r="L110" s="10" t="n"/>
      <c r="M110" s="11">
        <f>IFERROR(INDEX(Tiering!$N$5:$N$120,MATCH($A110,Tiering!$A$5:$A$120,0)),"")</f>
        <v/>
      </c>
      <c r="N110" s="10" t="n"/>
      <c r="O110" s="10" t="n"/>
      <c r="P110" s="10" t="n"/>
      <c r="Q110" s="10" t="n"/>
    </row>
    <row r="111">
      <c r="A111" s="10" t="n"/>
      <c r="B111" s="10" t="n"/>
      <c r="C111" s="10" t="n"/>
      <c r="D111" s="10" t="n"/>
      <c r="E111" s="10" t="n"/>
      <c r="F111" s="10" t="n"/>
      <c r="G111" s="10" t="n"/>
      <c r="H111" s="10" t="n"/>
      <c r="I111" s="10" t="n"/>
      <c r="J111" s="10" t="n"/>
      <c r="K111" s="10" t="n"/>
      <c r="L111" s="10" t="n"/>
      <c r="M111" s="11">
        <f>IFERROR(INDEX(Tiering!$N$5:$N$120,MATCH($A111,Tiering!$A$5:$A$120,0)),"")</f>
        <v/>
      </c>
      <c r="N111" s="10" t="n"/>
      <c r="O111" s="10" t="n"/>
      <c r="P111" s="10" t="n"/>
      <c r="Q111" s="10" t="n"/>
    </row>
    <row r="112">
      <c r="A112" s="10" t="n"/>
      <c r="B112" s="10" t="n"/>
      <c r="C112" s="10" t="n"/>
      <c r="D112" s="10" t="n"/>
      <c r="E112" s="10" t="n"/>
      <c r="F112" s="10" t="n"/>
      <c r="G112" s="10" t="n"/>
      <c r="H112" s="10" t="n"/>
      <c r="I112" s="10" t="n"/>
      <c r="J112" s="10" t="n"/>
      <c r="K112" s="10" t="n"/>
      <c r="L112" s="10" t="n"/>
      <c r="M112" s="11">
        <f>IFERROR(INDEX(Tiering!$N$5:$N$120,MATCH($A112,Tiering!$A$5:$A$120,0)),"")</f>
        <v/>
      </c>
      <c r="N112" s="10" t="n"/>
      <c r="O112" s="10" t="n"/>
      <c r="P112" s="10" t="n"/>
      <c r="Q112" s="10" t="n"/>
    </row>
    <row r="113">
      <c r="A113" s="10" t="n"/>
      <c r="B113" s="10" t="n"/>
      <c r="C113" s="10" t="n"/>
      <c r="D113" s="10" t="n"/>
      <c r="E113" s="10" t="n"/>
      <c r="F113" s="10" t="n"/>
      <c r="G113" s="10" t="n"/>
      <c r="H113" s="10" t="n"/>
      <c r="I113" s="10" t="n"/>
      <c r="J113" s="10" t="n"/>
      <c r="K113" s="10" t="n"/>
      <c r="L113" s="10" t="n"/>
      <c r="M113" s="11">
        <f>IFERROR(INDEX(Tiering!$N$5:$N$120,MATCH($A113,Tiering!$A$5:$A$120,0)),"")</f>
        <v/>
      </c>
      <c r="N113" s="10" t="n"/>
      <c r="O113" s="10" t="n"/>
      <c r="P113" s="10" t="n"/>
      <c r="Q113" s="10" t="n"/>
    </row>
    <row r="114">
      <c r="A114" s="10" t="n"/>
      <c r="B114" s="10" t="n"/>
      <c r="C114" s="10" t="n"/>
      <c r="D114" s="10" t="n"/>
      <c r="E114" s="10" t="n"/>
      <c r="F114" s="10" t="n"/>
      <c r="G114" s="10" t="n"/>
      <c r="H114" s="10" t="n"/>
      <c r="I114" s="10" t="n"/>
      <c r="J114" s="10" t="n"/>
      <c r="K114" s="10" t="n"/>
      <c r="L114" s="10" t="n"/>
      <c r="M114" s="11">
        <f>IFERROR(INDEX(Tiering!$N$5:$N$120,MATCH($A114,Tiering!$A$5:$A$120,0)),"")</f>
        <v/>
      </c>
      <c r="N114" s="10" t="n"/>
      <c r="O114" s="10" t="n"/>
      <c r="P114" s="10" t="n"/>
      <c r="Q114" s="10" t="n"/>
    </row>
    <row r="115">
      <c r="A115" s="10" t="n"/>
      <c r="B115" s="10" t="n"/>
      <c r="C115" s="10" t="n"/>
      <c r="D115" s="10" t="n"/>
      <c r="E115" s="10" t="n"/>
      <c r="F115" s="10" t="n"/>
      <c r="G115" s="10" t="n"/>
      <c r="H115" s="10" t="n"/>
      <c r="I115" s="10" t="n"/>
      <c r="J115" s="10" t="n"/>
      <c r="K115" s="10" t="n"/>
      <c r="L115" s="10" t="n"/>
      <c r="M115" s="11">
        <f>IFERROR(INDEX(Tiering!$N$5:$N$120,MATCH($A115,Tiering!$A$5:$A$120,0)),"")</f>
        <v/>
      </c>
      <c r="N115" s="10" t="n"/>
      <c r="O115" s="10" t="n"/>
      <c r="P115" s="10" t="n"/>
      <c r="Q115" s="10" t="n"/>
    </row>
    <row r="116">
      <c r="A116" s="10" t="n"/>
      <c r="B116" s="10" t="n"/>
      <c r="C116" s="10" t="n"/>
      <c r="D116" s="10" t="n"/>
      <c r="E116" s="10" t="n"/>
      <c r="F116" s="10" t="n"/>
      <c r="G116" s="10" t="n"/>
      <c r="H116" s="10" t="n"/>
      <c r="I116" s="10" t="n"/>
      <c r="J116" s="10" t="n"/>
      <c r="K116" s="10" t="n"/>
      <c r="L116" s="10" t="n"/>
      <c r="M116" s="11">
        <f>IFERROR(INDEX(Tiering!$N$5:$N$120,MATCH($A116,Tiering!$A$5:$A$120,0)),"")</f>
        <v/>
      </c>
      <c r="N116" s="10" t="n"/>
      <c r="O116" s="10" t="n"/>
      <c r="P116" s="10" t="n"/>
      <c r="Q116" s="10" t="n"/>
    </row>
    <row r="117">
      <c r="A117" s="10" t="n"/>
      <c r="B117" s="10" t="n"/>
      <c r="C117" s="10" t="n"/>
      <c r="D117" s="10" t="n"/>
      <c r="E117" s="10" t="n"/>
      <c r="F117" s="10" t="n"/>
      <c r="G117" s="10" t="n"/>
      <c r="H117" s="10" t="n"/>
      <c r="I117" s="10" t="n"/>
      <c r="J117" s="10" t="n"/>
      <c r="K117" s="10" t="n"/>
      <c r="L117" s="10" t="n"/>
      <c r="M117" s="11">
        <f>IFERROR(INDEX(Tiering!$N$5:$N$120,MATCH($A117,Tiering!$A$5:$A$120,0)),"")</f>
        <v/>
      </c>
      <c r="N117" s="10" t="n"/>
      <c r="O117" s="10" t="n"/>
      <c r="P117" s="10" t="n"/>
      <c r="Q117" s="10" t="n"/>
    </row>
    <row r="118">
      <c r="A118" s="10" t="n"/>
      <c r="B118" s="10" t="n"/>
      <c r="C118" s="10" t="n"/>
      <c r="D118" s="10" t="n"/>
      <c r="E118" s="10" t="n"/>
      <c r="F118" s="10" t="n"/>
      <c r="G118" s="10" t="n"/>
      <c r="H118" s="10" t="n"/>
      <c r="I118" s="10" t="n"/>
      <c r="J118" s="10" t="n"/>
      <c r="K118" s="10" t="n"/>
      <c r="L118" s="10" t="n"/>
      <c r="M118" s="11">
        <f>IFERROR(INDEX(Tiering!$N$5:$N$120,MATCH($A118,Tiering!$A$5:$A$120,0)),"")</f>
        <v/>
      </c>
      <c r="N118" s="10" t="n"/>
      <c r="O118" s="10" t="n"/>
      <c r="P118" s="10" t="n"/>
      <c r="Q118" s="10" t="n"/>
    </row>
    <row r="119">
      <c r="A119" s="10" t="n"/>
      <c r="B119" s="10" t="n"/>
      <c r="C119" s="10" t="n"/>
      <c r="D119" s="10" t="n"/>
      <c r="E119" s="10" t="n"/>
      <c r="F119" s="10" t="n"/>
      <c r="G119" s="10" t="n"/>
      <c r="H119" s="10" t="n"/>
      <c r="I119" s="10" t="n"/>
      <c r="J119" s="10" t="n"/>
      <c r="K119" s="10" t="n"/>
      <c r="L119" s="10" t="n"/>
      <c r="M119" s="11">
        <f>IFERROR(INDEX(Tiering!$N$5:$N$120,MATCH($A119,Tiering!$A$5:$A$120,0)),"")</f>
        <v/>
      </c>
      <c r="N119" s="10" t="n"/>
      <c r="O119" s="10" t="n"/>
      <c r="P119" s="10" t="n"/>
      <c r="Q119" s="10" t="n"/>
    </row>
    <row r="120">
      <c r="A120" s="10" t="n"/>
      <c r="B120" s="10" t="n"/>
      <c r="C120" s="10" t="n"/>
      <c r="D120" s="10" t="n"/>
      <c r="E120" s="10" t="n"/>
      <c r="F120" s="10" t="n"/>
      <c r="G120" s="10" t="n"/>
      <c r="H120" s="10" t="n"/>
      <c r="I120" s="10" t="n"/>
      <c r="J120" s="10" t="n"/>
      <c r="K120" s="10" t="n"/>
      <c r="L120" s="10" t="n"/>
      <c r="M120" s="11">
        <f>IFERROR(INDEX(Tiering!$N$5:$N$120,MATCH($A120,Tiering!$A$5:$A$120,0)),"")</f>
        <v/>
      </c>
      <c r="N120" s="10" t="n"/>
      <c r="O120" s="10" t="n"/>
      <c r="P120" s="10" t="n"/>
      <c r="Q120" s="10" t="n"/>
    </row>
    <row r="121"/>
    <row r="122">
      <c r="B122" s="12" t="inlineStr">
        <is>
          <t>Example row L-01 is a placeholder taken from REG-17/REG-18 and is not confirmed information. Starting point for the complete list: the regulatory deep dive in 02-Correspondence and the supplier sheet in REG-30.</t>
        </is>
      </c>
    </row>
  </sheetData>
  <dataValidations count="2">
    <dataValidation sqref="I5:K120" showDropDown="0" showInputMessage="0" showErrorMessage="0" allowBlank="1" type="list">
      <formula1>"yes,no,partly,[FILL]"</formula1>
    </dataValidation>
    <dataValidation sqref="Q5:Q120" showDropDown="0" showInputMessage="0" showErrorMessage="0" allowBlank="1" type="list">
      <formula1>Types!$I$157:$I$159</formula1>
    </dataValidation>
  </dataValidations>
  <pageMargins left="0.75" right="0.75" top="1" bottom="1" header="0.5" footer="0.5"/>
</worksheet>
</file>

<file path=xl/worksheets/sheet7.xml><?xml version="1.0" encoding="utf-8"?>
<worksheet xmlns="http://schemas.openxmlformats.org/spreadsheetml/2006/main">
  <sheetPr>
    <tabColor rgb="009EC6CE"/>
    <outlinePr summaryBelow="1" summaryRight="1"/>
    <pageSetUpPr/>
  </sheetPr>
  <dimension ref="A1:O128"/>
  <sheetViews>
    <sheetView workbookViewId="0">
      <pane xSplit="2" ySplit="4" topLeftCell="C5" activePane="bottomRight" state="frozen"/>
      <selection pane="topRight" activeCell="A1" sqref="A1"/>
      <selection pane="bottomLeft" activeCell="A1" sqref="A1"/>
      <selection pane="bottomRight" activeCell="A1" sqref="A1"/>
    </sheetView>
  </sheetViews>
  <sheetFormatPr baseColWidth="8" defaultRowHeight="15"/>
  <cols>
    <col width="12" customWidth="1" min="1" max="1"/>
    <col width="24" customWidth="1" min="2" max="2"/>
    <col width="7" customWidth="1" min="3" max="3"/>
    <col width="7" customWidth="1" min="4" max="4"/>
    <col width="8" customWidth="1" min="5" max="5"/>
    <col width="8" customWidth="1" min="6" max="6"/>
    <col width="9" customWidth="1" min="7" max="7"/>
    <col width="8" customWidth="1" min="8" max="8"/>
    <col width="12" customWidth="1" min="9" max="9"/>
    <col width="12" customWidth="1" min="10" max="10"/>
    <col width="30" customWidth="1" min="11" max="11"/>
    <col width="9" customWidth="1" min="12" max="12"/>
    <col width="13" customWidth="1" min="13" max="13"/>
    <col width="12" customWidth="1" min="14" max="14"/>
    <col width="34" customWidth="1" min="15" max="15"/>
  </cols>
  <sheetData>
    <row r="1">
      <c r="A1" s="1" t="inlineStr">
        <is>
          <t>Tiering — the five axes</t>
        </is>
      </c>
    </row>
    <row r="2">
      <c r="A2" s="2" t="inlineStr"/>
    </row>
    <row r="3">
      <c r="A3" s="7" t="inlineStr">
        <is>
          <t>D1–D5 from the TPRM policy (P1-13) §3, 0–3 points each. Score, base tier, override and final tier compute themselves. Overrides set a floor; they never lower a tier.</t>
        </is>
      </c>
    </row>
    <row r="4" ht="34" customHeight="1">
      <c r="A4" s="8" t="inlineStr">
        <is>
          <t>Supplier ID</t>
        </is>
      </c>
      <c r="B4" s="8" t="inlineStr">
        <is>
          <t>Supplier</t>
        </is>
      </c>
      <c r="C4" s="8" t="inlineStr">
        <is>
          <t>D1
Data</t>
        </is>
      </c>
      <c r="D4" s="8" t="inlineStr">
        <is>
          <t>D2
Access</t>
        </is>
      </c>
      <c r="E4" s="8" t="inlineStr">
        <is>
          <t>D3
Dependency</t>
        </is>
      </c>
      <c r="F4" s="8" t="inlineStr">
        <is>
          <t>D4
Process</t>
        </is>
      </c>
      <c r="G4" s="8" t="inlineStr">
        <is>
          <t>D5
Onward transfer</t>
        </is>
      </c>
      <c r="H4" s="8" t="inlineStr">
        <is>
          <t>Score</t>
        </is>
      </c>
      <c r="I4" s="8" t="inlineStr">
        <is>
          <t>Regulated customer?</t>
        </is>
      </c>
      <c r="J4" s="8" t="inlineStr">
        <is>
          <t>Base tier</t>
        </is>
      </c>
      <c r="K4" s="8" t="inlineStr">
        <is>
          <t>Override fired</t>
        </is>
      </c>
      <c r="L4" s="8" t="inlineStr">
        <is>
          <t>Tier (number)</t>
        </is>
      </c>
      <c r="M4" s="8" t="inlineStr">
        <is>
          <t>Reassessment cycle</t>
        </is>
      </c>
      <c r="N4" s="8" t="inlineStr">
        <is>
          <t>Tier</t>
        </is>
      </c>
      <c r="O4" s="8" t="inlineStr">
        <is>
          <t>Rationale / note</t>
        </is>
      </c>
    </row>
    <row r="5">
      <c r="A5" s="9" t="inlineStr">
        <is>
          <t>L-01</t>
        </is>
      </c>
      <c r="B5" s="10" t="inlineStr">
        <is>
          <t>[FILL: data centre operator]</t>
        </is>
      </c>
      <c r="C5" s="10" t="n">
        <v>2</v>
      </c>
      <c r="D5" s="10" t="n">
        <v>1</v>
      </c>
      <c r="E5" s="10" t="n">
        <v>3</v>
      </c>
      <c r="F5" s="10" t="n">
        <v>3</v>
      </c>
      <c r="G5" s="10" t="n">
        <v>0</v>
      </c>
      <c r="H5" s="11">
        <f>IF($A5="","",SUM($C5:$G5))</f>
        <v/>
      </c>
      <c r="I5" s="10" t="inlineStr">
        <is>
          <t>no</t>
        </is>
      </c>
      <c r="J5" s="11">
        <f>IF($A5="","",IF($H5&gt;=12,4,IF($H5&gt;=8,3,IF($H5&gt;=4,2,1))))</f>
        <v/>
      </c>
      <c r="K5" s="11">
        <f>IF($A5="","",IF($C5=3,"D1=3 special categories → at least Critical",IF($I5="yes","regulated customer → at least High",IF($D5=3,"D2=3 privileged access → at least High",IF(AND($E5=3,$F5&gt;=2),"D3=3 and D4&gt;=2 single point of failure → at least High","—")))))</f>
        <v/>
      </c>
      <c r="L5" s="11">
        <f>IF($A5="","",MAX($J5,IF($C5=3,4,0),IF($D5=3,3,0),IF(AND($E5=3,$F5&gt;=2),3,0),IF($I5="yes",3,0)))</f>
        <v/>
      </c>
      <c r="M5" s="11">
        <f>IF($A5="","",CHOOSE($L5,"at renewal","every 2 years","annually","annually"))</f>
        <v/>
      </c>
      <c r="N5" s="11">
        <f>IF($A5="","",CHOOSE($L5,"Low","Medium","High","Critical"))</f>
        <v/>
      </c>
      <c r="O5" s="10" t="inlineStr">
        <is>
          <t>Example. D3=3 and D4=3 trigger the single-point-of-failure override: 9 points would be "High" anyway, so the override changes nothing here — it would bite if the score were lower.</t>
        </is>
      </c>
    </row>
    <row r="6">
      <c r="A6" s="10" t="n"/>
      <c r="B6" s="10" t="n"/>
      <c r="C6" s="10" t="n"/>
      <c r="D6" s="10" t="n"/>
      <c r="E6" s="10" t="n"/>
      <c r="F6" s="10" t="n"/>
      <c r="G6" s="10" t="n"/>
      <c r="H6" s="11">
        <f>IF($A6="","",SUM($C6:$G6))</f>
        <v/>
      </c>
      <c r="I6" s="10" t="n"/>
      <c r="J6" s="11">
        <f>IF($A6="","",IF($H6&gt;=12,4,IF($H6&gt;=8,3,IF($H6&gt;=4,2,1))))</f>
        <v/>
      </c>
      <c r="K6" s="11">
        <f>IF($A6="","",IF($C6=3,"D1=3 special categories → at least Critical",IF($I6="yes","regulated customer → at least High",IF($D6=3,"D2=3 privileged access → at least High",IF(AND($E6=3,$F6&gt;=2),"D3=3 and D4&gt;=2 single point of failure → at least High","—")))))</f>
        <v/>
      </c>
      <c r="L6" s="11">
        <f>IF($A6="","",MAX($J6,IF($C6=3,4,0),IF($D6=3,3,0),IF(AND($E6=3,$F6&gt;=2),3,0),IF($I6="yes",3,0)))</f>
        <v/>
      </c>
      <c r="M6" s="11">
        <f>IF($A6="","",CHOOSE($L6,"at renewal","every 2 years","annually","annually"))</f>
        <v/>
      </c>
      <c r="N6" s="11">
        <f>IF($A6="","",CHOOSE($L6,"Low","Medium","High","Critical"))</f>
        <v/>
      </c>
      <c r="O6" s="10" t="n"/>
    </row>
    <row r="7">
      <c r="A7" s="10" t="n"/>
      <c r="B7" s="10" t="n"/>
      <c r="C7" s="10" t="n"/>
      <c r="D7" s="10" t="n"/>
      <c r="E7" s="10" t="n"/>
      <c r="F7" s="10" t="n"/>
      <c r="G7" s="10" t="n"/>
      <c r="H7" s="11">
        <f>IF($A7="","",SUM($C7:$G7))</f>
        <v/>
      </c>
      <c r="I7" s="10" t="n"/>
      <c r="J7" s="11">
        <f>IF($A7="","",IF($H7&gt;=12,4,IF($H7&gt;=8,3,IF($H7&gt;=4,2,1))))</f>
        <v/>
      </c>
      <c r="K7" s="11">
        <f>IF($A7="","",IF($C7=3,"D1=3 special categories → at least Critical",IF($I7="yes","regulated customer → at least High",IF($D7=3,"D2=3 privileged access → at least High",IF(AND($E7=3,$F7&gt;=2),"D3=3 and D4&gt;=2 single point of failure → at least High","—")))))</f>
        <v/>
      </c>
      <c r="L7" s="11">
        <f>IF($A7="","",MAX($J7,IF($C7=3,4,0),IF($D7=3,3,0),IF(AND($E7=3,$F7&gt;=2),3,0),IF($I7="yes",3,0)))</f>
        <v/>
      </c>
      <c r="M7" s="11">
        <f>IF($A7="","",CHOOSE($L7,"at renewal","every 2 years","annually","annually"))</f>
        <v/>
      </c>
      <c r="N7" s="11">
        <f>IF($A7="","",CHOOSE($L7,"Low","Medium","High","Critical"))</f>
        <v/>
      </c>
      <c r="O7" s="10" t="n"/>
    </row>
    <row r="8">
      <c r="A8" s="10" t="n"/>
      <c r="B8" s="10" t="n"/>
      <c r="C8" s="10" t="n"/>
      <c r="D8" s="10" t="n"/>
      <c r="E8" s="10" t="n"/>
      <c r="F8" s="10" t="n"/>
      <c r="G8" s="10" t="n"/>
      <c r="H8" s="11">
        <f>IF($A8="","",SUM($C8:$G8))</f>
        <v/>
      </c>
      <c r="I8" s="10" t="n"/>
      <c r="J8" s="11">
        <f>IF($A8="","",IF($H8&gt;=12,4,IF($H8&gt;=8,3,IF($H8&gt;=4,2,1))))</f>
        <v/>
      </c>
      <c r="K8" s="11">
        <f>IF($A8="","",IF($C8=3,"D1=3 special categories → at least Critical",IF($I8="yes","regulated customer → at least High",IF($D8=3,"D2=3 privileged access → at least High",IF(AND($E8=3,$F8&gt;=2),"D3=3 and D4&gt;=2 single point of failure → at least High","—")))))</f>
        <v/>
      </c>
      <c r="L8" s="11">
        <f>IF($A8="","",MAX($J8,IF($C8=3,4,0),IF($D8=3,3,0),IF(AND($E8=3,$F8&gt;=2),3,0),IF($I8="yes",3,0)))</f>
        <v/>
      </c>
      <c r="M8" s="11">
        <f>IF($A8="","",CHOOSE($L8,"at renewal","every 2 years","annually","annually"))</f>
        <v/>
      </c>
      <c r="N8" s="11">
        <f>IF($A8="","",CHOOSE($L8,"Low","Medium","High","Critical"))</f>
        <v/>
      </c>
      <c r="O8" s="10" t="n"/>
    </row>
    <row r="9">
      <c r="A9" s="10" t="n"/>
      <c r="B9" s="10" t="n"/>
      <c r="C9" s="10" t="n"/>
      <c r="D9" s="10" t="n"/>
      <c r="E9" s="10" t="n"/>
      <c r="F9" s="10" t="n"/>
      <c r="G9" s="10" t="n"/>
      <c r="H9" s="11">
        <f>IF($A9="","",SUM($C9:$G9))</f>
        <v/>
      </c>
      <c r="I9" s="10" t="n"/>
      <c r="J9" s="11">
        <f>IF($A9="","",IF($H9&gt;=12,4,IF($H9&gt;=8,3,IF($H9&gt;=4,2,1))))</f>
        <v/>
      </c>
      <c r="K9" s="11">
        <f>IF($A9="","",IF($C9=3,"D1=3 special categories → at least Critical",IF($I9="yes","regulated customer → at least High",IF($D9=3,"D2=3 privileged access → at least High",IF(AND($E9=3,$F9&gt;=2),"D3=3 and D4&gt;=2 single point of failure → at least High","—")))))</f>
        <v/>
      </c>
      <c r="L9" s="11">
        <f>IF($A9="","",MAX($J9,IF($C9=3,4,0),IF($D9=3,3,0),IF(AND($E9=3,$F9&gt;=2),3,0),IF($I9="yes",3,0)))</f>
        <v/>
      </c>
      <c r="M9" s="11">
        <f>IF($A9="","",CHOOSE($L9,"at renewal","every 2 years","annually","annually"))</f>
        <v/>
      </c>
      <c r="N9" s="11">
        <f>IF($A9="","",CHOOSE($L9,"Low","Medium","High","Critical"))</f>
        <v/>
      </c>
      <c r="O9" s="10" t="n"/>
    </row>
    <row r="10">
      <c r="A10" s="10" t="n"/>
      <c r="B10" s="10" t="n"/>
      <c r="C10" s="10" t="n"/>
      <c r="D10" s="10" t="n"/>
      <c r="E10" s="10" t="n"/>
      <c r="F10" s="10" t="n"/>
      <c r="G10" s="10" t="n"/>
      <c r="H10" s="11">
        <f>IF($A10="","",SUM($C10:$G10))</f>
        <v/>
      </c>
      <c r="I10" s="10" t="n"/>
      <c r="J10" s="11">
        <f>IF($A10="","",IF($H10&gt;=12,4,IF($H10&gt;=8,3,IF($H10&gt;=4,2,1))))</f>
        <v/>
      </c>
      <c r="K10" s="11">
        <f>IF($A10="","",IF($C10=3,"D1=3 special categories → at least Critical",IF($I10="yes","regulated customer → at least High",IF($D10=3,"D2=3 privileged access → at least High",IF(AND($E10=3,$F10&gt;=2),"D3=3 and D4&gt;=2 single point of failure → at least High","—")))))</f>
        <v/>
      </c>
      <c r="L10" s="11">
        <f>IF($A10="","",MAX($J10,IF($C10=3,4,0),IF($D10=3,3,0),IF(AND($E10=3,$F10&gt;=2),3,0),IF($I10="yes",3,0)))</f>
        <v/>
      </c>
      <c r="M10" s="11">
        <f>IF($A10="","",CHOOSE($L10,"at renewal","every 2 years","annually","annually"))</f>
        <v/>
      </c>
      <c r="N10" s="11">
        <f>IF($A10="","",CHOOSE($L10,"Low","Medium","High","Critical"))</f>
        <v/>
      </c>
      <c r="O10" s="10" t="n"/>
    </row>
    <row r="11">
      <c r="A11" s="10" t="n"/>
      <c r="B11" s="10" t="n"/>
      <c r="C11" s="10" t="n"/>
      <c r="D11" s="10" t="n"/>
      <c r="E11" s="10" t="n"/>
      <c r="F11" s="10" t="n"/>
      <c r="G11" s="10" t="n"/>
      <c r="H11" s="11">
        <f>IF($A11="","",SUM($C11:$G11))</f>
        <v/>
      </c>
      <c r="I11" s="10" t="n"/>
      <c r="J11" s="11">
        <f>IF($A11="","",IF($H11&gt;=12,4,IF($H11&gt;=8,3,IF($H11&gt;=4,2,1))))</f>
        <v/>
      </c>
      <c r="K11" s="11">
        <f>IF($A11="","",IF($C11=3,"D1=3 special categories → at least Critical",IF($I11="yes","regulated customer → at least High",IF($D11=3,"D2=3 privileged access → at least High",IF(AND($E11=3,$F11&gt;=2),"D3=3 and D4&gt;=2 single point of failure → at least High","—")))))</f>
        <v/>
      </c>
      <c r="L11" s="11">
        <f>IF($A11="","",MAX($J11,IF($C11=3,4,0),IF($D11=3,3,0),IF(AND($E11=3,$F11&gt;=2),3,0),IF($I11="yes",3,0)))</f>
        <v/>
      </c>
      <c r="M11" s="11">
        <f>IF($A11="","",CHOOSE($L11,"at renewal","every 2 years","annually","annually"))</f>
        <v/>
      </c>
      <c r="N11" s="11">
        <f>IF($A11="","",CHOOSE($L11,"Low","Medium","High","Critical"))</f>
        <v/>
      </c>
      <c r="O11" s="10" t="n"/>
    </row>
    <row r="12">
      <c r="A12" s="10" t="n"/>
      <c r="B12" s="10" t="n"/>
      <c r="C12" s="10" t="n"/>
      <c r="D12" s="10" t="n"/>
      <c r="E12" s="10" t="n"/>
      <c r="F12" s="10" t="n"/>
      <c r="G12" s="10" t="n"/>
      <c r="H12" s="11">
        <f>IF($A12="","",SUM($C12:$G12))</f>
        <v/>
      </c>
      <c r="I12" s="10" t="n"/>
      <c r="J12" s="11">
        <f>IF($A12="","",IF($H12&gt;=12,4,IF($H12&gt;=8,3,IF($H12&gt;=4,2,1))))</f>
        <v/>
      </c>
      <c r="K12" s="11">
        <f>IF($A12="","",IF($C12=3,"D1=3 special categories → at least Critical",IF($I12="yes","regulated customer → at least High",IF($D12=3,"D2=3 privileged access → at least High",IF(AND($E12=3,$F12&gt;=2),"D3=3 and D4&gt;=2 single point of failure → at least High","—")))))</f>
        <v/>
      </c>
      <c r="L12" s="11">
        <f>IF($A12="","",MAX($J12,IF($C12=3,4,0),IF($D12=3,3,0),IF(AND($E12=3,$F12&gt;=2),3,0),IF($I12="yes",3,0)))</f>
        <v/>
      </c>
      <c r="M12" s="11">
        <f>IF($A12="","",CHOOSE($L12,"at renewal","every 2 years","annually","annually"))</f>
        <v/>
      </c>
      <c r="N12" s="11">
        <f>IF($A12="","",CHOOSE($L12,"Low","Medium","High","Critical"))</f>
        <v/>
      </c>
      <c r="O12" s="10" t="n"/>
    </row>
    <row r="13">
      <c r="A13" s="10" t="n"/>
      <c r="B13" s="10" t="n"/>
      <c r="C13" s="10" t="n"/>
      <c r="D13" s="10" t="n"/>
      <c r="E13" s="10" t="n"/>
      <c r="F13" s="10" t="n"/>
      <c r="G13" s="10" t="n"/>
      <c r="H13" s="11">
        <f>IF($A13="","",SUM($C13:$G13))</f>
        <v/>
      </c>
      <c r="I13" s="10" t="n"/>
      <c r="J13" s="11">
        <f>IF($A13="","",IF($H13&gt;=12,4,IF($H13&gt;=8,3,IF($H13&gt;=4,2,1))))</f>
        <v/>
      </c>
      <c r="K13" s="11">
        <f>IF($A13="","",IF($C13=3,"D1=3 special categories → at least Critical",IF($I13="yes","regulated customer → at least High",IF($D13=3,"D2=3 privileged access → at least High",IF(AND($E13=3,$F13&gt;=2),"D3=3 and D4&gt;=2 single point of failure → at least High","—")))))</f>
        <v/>
      </c>
      <c r="L13" s="11">
        <f>IF($A13="","",MAX($J13,IF($C13=3,4,0),IF($D13=3,3,0),IF(AND($E13=3,$F13&gt;=2),3,0),IF($I13="yes",3,0)))</f>
        <v/>
      </c>
      <c r="M13" s="11">
        <f>IF($A13="","",CHOOSE($L13,"at renewal","every 2 years","annually","annually"))</f>
        <v/>
      </c>
      <c r="N13" s="11">
        <f>IF($A13="","",CHOOSE($L13,"Low","Medium","High","Critical"))</f>
        <v/>
      </c>
      <c r="O13" s="10" t="n"/>
    </row>
    <row r="14">
      <c r="A14" s="10" t="n"/>
      <c r="B14" s="10" t="n"/>
      <c r="C14" s="10" t="n"/>
      <c r="D14" s="10" t="n"/>
      <c r="E14" s="10" t="n"/>
      <c r="F14" s="10" t="n"/>
      <c r="G14" s="10" t="n"/>
      <c r="H14" s="11">
        <f>IF($A14="","",SUM($C14:$G14))</f>
        <v/>
      </c>
      <c r="I14" s="10" t="n"/>
      <c r="J14" s="11">
        <f>IF($A14="","",IF($H14&gt;=12,4,IF($H14&gt;=8,3,IF($H14&gt;=4,2,1))))</f>
        <v/>
      </c>
      <c r="K14" s="11">
        <f>IF($A14="","",IF($C14=3,"D1=3 special categories → at least Critical",IF($I14="yes","regulated customer → at least High",IF($D14=3,"D2=3 privileged access → at least High",IF(AND($E14=3,$F14&gt;=2),"D3=3 and D4&gt;=2 single point of failure → at least High","—")))))</f>
        <v/>
      </c>
      <c r="L14" s="11">
        <f>IF($A14="","",MAX($J14,IF($C14=3,4,0),IF($D14=3,3,0),IF(AND($E14=3,$F14&gt;=2),3,0),IF($I14="yes",3,0)))</f>
        <v/>
      </c>
      <c r="M14" s="11">
        <f>IF($A14="","",CHOOSE($L14,"at renewal","every 2 years","annually","annually"))</f>
        <v/>
      </c>
      <c r="N14" s="11">
        <f>IF($A14="","",CHOOSE($L14,"Low","Medium","High","Critical"))</f>
        <v/>
      </c>
      <c r="O14" s="10" t="n"/>
    </row>
    <row r="15">
      <c r="A15" s="10" t="n"/>
      <c r="B15" s="10" t="n"/>
      <c r="C15" s="10" t="n"/>
      <c r="D15" s="10" t="n"/>
      <c r="E15" s="10" t="n"/>
      <c r="F15" s="10" t="n"/>
      <c r="G15" s="10" t="n"/>
      <c r="H15" s="11">
        <f>IF($A15="","",SUM($C15:$G15))</f>
        <v/>
      </c>
      <c r="I15" s="10" t="n"/>
      <c r="J15" s="11">
        <f>IF($A15="","",IF($H15&gt;=12,4,IF($H15&gt;=8,3,IF($H15&gt;=4,2,1))))</f>
        <v/>
      </c>
      <c r="K15" s="11">
        <f>IF($A15="","",IF($C15=3,"D1=3 special categories → at least Critical",IF($I15="yes","regulated customer → at least High",IF($D15=3,"D2=3 privileged access → at least High",IF(AND($E15=3,$F15&gt;=2),"D3=3 and D4&gt;=2 single point of failure → at least High","—")))))</f>
        <v/>
      </c>
      <c r="L15" s="11">
        <f>IF($A15="","",MAX($J15,IF($C15=3,4,0),IF($D15=3,3,0),IF(AND($E15=3,$F15&gt;=2),3,0),IF($I15="yes",3,0)))</f>
        <v/>
      </c>
      <c r="M15" s="11">
        <f>IF($A15="","",CHOOSE($L15,"at renewal","every 2 years","annually","annually"))</f>
        <v/>
      </c>
      <c r="N15" s="11">
        <f>IF($A15="","",CHOOSE($L15,"Low","Medium","High","Critical"))</f>
        <v/>
      </c>
      <c r="O15" s="10" t="n"/>
    </row>
    <row r="16">
      <c r="A16" s="10" t="n"/>
      <c r="B16" s="10" t="n"/>
      <c r="C16" s="10" t="n"/>
      <c r="D16" s="10" t="n"/>
      <c r="E16" s="10" t="n"/>
      <c r="F16" s="10" t="n"/>
      <c r="G16" s="10" t="n"/>
      <c r="H16" s="11">
        <f>IF($A16="","",SUM($C16:$G16))</f>
        <v/>
      </c>
      <c r="I16" s="10" t="n"/>
      <c r="J16" s="11">
        <f>IF($A16="","",IF($H16&gt;=12,4,IF($H16&gt;=8,3,IF($H16&gt;=4,2,1))))</f>
        <v/>
      </c>
      <c r="K16" s="11">
        <f>IF($A16="","",IF($C16=3,"D1=3 special categories → at least Critical",IF($I16="yes","regulated customer → at least High",IF($D16=3,"D2=3 privileged access → at least High",IF(AND($E16=3,$F16&gt;=2),"D3=3 and D4&gt;=2 single point of failure → at least High","—")))))</f>
        <v/>
      </c>
      <c r="L16" s="11">
        <f>IF($A16="","",MAX($J16,IF($C16=3,4,0),IF($D16=3,3,0),IF(AND($E16=3,$F16&gt;=2),3,0),IF($I16="yes",3,0)))</f>
        <v/>
      </c>
      <c r="M16" s="11">
        <f>IF($A16="","",CHOOSE($L16,"at renewal","every 2 years","annually","annually"))</f>
        <v/>
      </c>
      <c r="N16" s="11">
        <f>IF($A16="","",CHOOSE($L16,"Low","Medium","High","Critical"))</f>
        <v/>
      </c>
      <c r="O16" s="10" t="n"/>
    </row>
    <row r="17">
      <c r="A17" s="10" t="n"/>
      <c r="B17" s="10" t="n"/>
      <c r="C17" s="10" t="n"/>
      <c r="D17" s="10" t="n"/>
      <c r="E17" s="10" t="n"/>
      <c r="F17" s="10" t="n"/>
      <c r="G17" s="10" t="n"/>
      <c r="H17" s="11">
        <f>IF($A17="","",SUM($C17:$G17))</f>
        <v/>
      </c>
      <c r="I17" s="10" t="n"/>
      <c r="J17" s="11">
        <f>IF($A17="","",IF($H17&gt;=12,4,IF($H17&gt;=8,3,IF($H17&gt;=4,2,1))))</f>
        <v/>
      </c>
      <c r="K17" s="11">
        <f>IF($A17="","",IF($C17=3,"D1=3 special categories → at least Critical",IF($I17="yes","regulated customer → at least High",IF($D17=3,"D2=3 privileged access → at least High",IF(AND($E17=3,$F17&gt;=2),"D3=3 and D4&gt;=2 single point of failure → at least High","—")))))</f>
        <v/>
      </c>
      <c r="L17" s="11">
        <f>IF($A17="","",MAX($J17,IF($C17=3,4,0),IF($D17=3,3,0),IF(AND($E17=3,$F17&gt;=2),3,0),IF($I17="yes",3,0)))</f>
        <v/>
      </c>
      <c r="M17" s="11">
        <f>IF($A17="","",CHOOSE($L17,"at renewal","every 2 years","annually","annually"))</f>
        <v/>
      </c>
      <c r="N17" s="11">
        <f>IF($A17="","",CHOOSE($L17,"Low","Medium","High","Critical"))</f>
        <v/>
      </c>
      <c r="O17" s="10" t="n"/>
    </row>
    <row r="18">
      <c r="A18" s="10" t="n"/>
      <c r="B18" s="10" t="n"/>
      <c r="C18" s="10" t="n"/>
      <c r="D18" s="10" t="n"/>
      <c r="E18" s="10" t="n"/>
      <c r="F18" s="10" t="n"/>
      <c r="G18" s="10" t="n"/>
      <c r="H18" s="11">
        <f>IF($A18="","",SUM($C18:$G18))</f>
        <v/>
      </c>
      <c r="I18" s="10" t="n"/>
      <c r="J18" s="11">
        <f>IF($A18="","",IF($H18&gt;=12,4,IF($H18&gt;=8,3,IF($H18&gt;=4,2,1))))</f>
        <v/>
      </c>
      <c r="K18" s="11">
        <f>IF($A18="","",IF($C18=3,"D1=3 special categories → at least Critical",IF($I18="yes","regulated customer → at least High",IF($D18=3,"D2=3 privileged access → at least High",IF(AND($E18=3,$F18&gt;=2),"D3=3 and D4&gt;=2 single point of failure → at least High","—")))))</f>
        <v/>
      </c>
      <c r="L18" s="11">
        <f>IF($A18="","",MAX($J18,IF($C18=3,4,0),IF($D18=3,3,0),IF(AND($E18=3,$F18&gt;=2),3,0),IF($I18="yes",3,0)))</f>
        <v/>
      </c>
      <c r="M18" s="11">
        <f>IF($A18="","",CHOOSE($L18,"at renewal","every 2 years","annually","annually"))</f>
        <v/>
      </c>
      <c r="N18" s="11">
        <f>IF($A18="","",CHOOSE($L18,"Low","Medium","High","Critical"))</f>
        <v/>
      </c>
      <c r="O18" s="10" t="n"/>
    </row>
    <row r="19">
      <c r="A19" s="10" t="n"/>
      <c r="B19" s="10" t="n"/>
      <c r="C19" s="10" t="n"/>
      <c r="D19" s="10" t="n"/>
      <c r="E19" s="10" t="n"/>
      <c r="F19" s="10" t="n"/>
      <c r="G19" s="10" t="n"/>
      <c r="H19" s="11">
        <f>IF($A19="","",SUM($C19:$G19))</f>
        <v/>
      </c>
      <c r="I19" s="10" t="n"/>
      <c r="J19" s="11">
        <f>IF($A19="","",IF($H19&gt;=12,4,IF($H19&gt;=8,3,IF($H19&gt;=4,2,1))))</f>
        <v/>
      </c>
      <c r="K19" s="11">
        <f>IF($A19="","",IF($C19=3,"D1=3 special categories → at least Critical",IF($I19="yes","regulated customer → at least High",IF($D19=3,"D2=3 privileged access → at least High",IF(AND($E19=3,$F19&gt;=2),"D3=3 and D4&gt;=2 single point of failure → at least High","—")))))</f>
        <v/>
      </c>
      <c r="L19" s="11">
        <f>IF($A19="","",MAX($J19,IF($C19=3,4,0),IF($D19=3,3,0),IF(AND($E19=3,$F19&gt;=2),3,0),IF($I19="yes",3,0)))</f>
        <v/>
      </c>
      <c r="M19" s="11">
        <f>IF($A19="","",CHOOSE($L19,"at renewal","every 2 years","annually","annually"))</f>
        <v/>
      </c>
      <c r="N19" s="11">
        <f>IF($A19="","",CHOOSE($L19,"Low","Medium","High","Critical"))</f>
        <v/>
      </c>
      <c r="O19" s="10" t="n"/>
    </row>
    <row r="20">
      <c r="A20" s="10" t="n"/>
      <c r="B20" s="10" t="n"/>
      <c r="C20" s="10" t="n"/>
      <c r="D20" s="10" t="n"/>
      <c r="E20" s="10" t="n"/>
      <c r="F20" s="10" t="n"/>
      <c r="G20" s="10" t="n"/>
      <c r="H20" s="11">
        <f>IF($A20="","",SUM($C20:$G20))</f>
        <v/>
      </c>
      <c r="I20" s="10" t="n"/>
      <c r="J20" s="11">
        <f>IF($A20="","",IF($H20&gt;=12,4,IF($H20&gt;=8,3,IF($H20&gt;=4,2,1))))</f>
        <v/>
      </c>
      <c r="K20" s="11">
        <f>IF($A20="","",IF($C20=3,"D1=3 special categories → at least Critical",IF($I20="yes","regulated customer → at least High",IF($D20=3,"D2=3 privileged access → at least High",IF(AND($E20=3,$F20&gt;=2),"D3=3 and D4&gt;=2 single point of failure → at least High","—")))))</f>
        <v/>
      </c>
      <c r="L20" s="11">
        <f>IF($A20="","",MAX($J20,IF($C20=3,4,0),IF($D20=3,3,0),IF(AND($E20=3,$F20&gt;=2),3,0),IF($I20="yes",3,0)))</f>
        <v/>
      </c>
      <c r="M20" s="11">
        <f>IF($A20="","",CHOOSE($L20,"at renewal","every 2 years","annually","annually"))</f>
        <v/>
      </c>
      <c r="N20" s="11">
        <f>IF($A20="","",CHOOSE($L20,"Low","Medium","High","Critical"))</f>
        <v/>
      </c>
      <c r="O20" s="10" t="n"/>
    </row>
    <row r="21">
      <c r="A21" s="10" t="n"/>
      <c r="B21" s="10" t="n"/>
      <c r="C21" s="10" t="n"/>
      <c r="D21" s="10" t="n"/>
      <c r="E21" s="10" t="n"/>
      <c r="F21" s="10" t="n"/>
      <c r="G21" s="10" t="n"/>
      <c r="H21" s="11">
        <f>IF($A21="","",SUM($C21:$G21))</f>
        <v/>
      </c>
      <c r="I21" s="10" t="n"/>
      <c r="J21" s="11">
        <f>IF($A21="","",IF($H21&gt;=12,4,IF($H21&gt;=8,3,IF($H21&gt;=4,2,1))))</f>
        <v/>
      </c>
      <c r="K21" s="11">
        <f>IF($A21="","",IF($C21=3,"D1=3 special categories → at least Critical",IF($I21="yes","regulated customer → at least High",IF($D21=3,"D2=3 privileged access → at least High",IF(AND($E21=3,$F21&gt;=2),"D3=3 and D4&gt;=2 single point of failure → at least High","—")))))</f>
        <v/>
      </c>
      <c r="L21" s="11">
        <f>IF($A21="","",MAX($J21,IF($C21=3,4,0),IF($D21=3,3,0),IF(AND($E21=3,$F21&gt;=2),3,0),IF($I21="yes",3,0)))</f>
        <v/>
      </c>
      <c r="M21" s="11">
        <f>IF($A21="","",CHOOSE($L21,"at renewal","every 2 years","annually","annually"))</f>
        <v/>
      </c>
      <c r="N21" s="11">
        <f>IF($A21="","",CHOOSE($L21,"Low","Medium","High","Critical"))</f>
        <v/>
      </c>
      <c r="O21" s="10" t="n"/>
    </row>
    <row r="22">
      <c r="A22" s="10" t="n"/>
      <c r="B22" s="10" t="n"/>
      <c r="C22" s="10" t="n"/>
      <c r="D22" s="10" t="n"/>
      <c r="E22" s="10" t="n"/>
      <c r="F22" s="10" t="n"/>
      <c r="G22" s="10" t="n"/>
      <c r="H22" s="11">
        <f>IF($A22="","",SUM($C22:$G22))</f>
        <v/>
      </c>
      <c r="I22" s="10" t="n"/>
      <c r="J22" s="11">
        <f>IF($A22="","",IF($H22&gt;=12,4,IF($H22&gt;=8,3,IF($H22&gt;=4,2,1))))</f>
        <v/>
      </c>
      <c r="K22" s="11">
        <f>IF($A22="","",IF($C22=3,"D1=3 special categories → at least Critical",IF($I22="yes","regulated customer → at least High",IF($D22=3,"D2=3 privileged access → at least High",IF(AND($E22=3,$F22&gt;=2),"D3=3 and D4&gt;=2 single point of failure → at least High","—")))))</f>
        <v/>
      </c>
      <c r="L22" s="11">
        <f>IF($A22="","",MAX($J22,IF($C22=3,4,0),IF($D22=3,3,0),IF(AND($E22=3,$F22&gt;=2),3,0),IF($I22="yes",3,0)))</f>
        <v/>
      </c>
      <c r="M22" s="11">
        <f>IF($A22="","",CHOOSE($L22,"at renewal","every 2 years","annually","annually"))</f>
        <v/>
      </c>
      <c r="N22" s="11">
        <f>IF($A22="","",CHOOSE($L22,"Low","Medium","High","Critical"))</f>
        <v/>
      </c>
      <c r="O22" s="10" t="n"/>
    </row>
    <row r="23">
      <c r="A23" s="10" t="n"/>
      <c r="B23" s="10" t="n"/>
      <c r="C23" s="10" t="n"/>
      <c r="D23" s="10" t="n"/>
      <c r="E23" s="10" t="n"/>
      <c r="F23" s="10" t="n"/>
      <c r="G23" s="10" t="n"/>
      <c r="H23" s="11">
        <f>IF($A23="","",SUM($C23:$G23))</f>
        <v/>
      </c>
      <c r="I23" s="10" t="n"/>
      <c r="J23" s="11">
        <f>IF($A23="","",IF($H23&gt;=12,4,IF($H23&gt;=8,3,IF($H23&gt;=4,2,1))))</f>
        <v/>
      </c>
      <c r="K23" s="11">
        <f>IF($A23="","",IF($C23=3,"D1=3 special categories → at least Critical",IF($I23="yes","regulated customer → at least High",IF($D23=3,"D2=3 privileged access → at least High",IF(AND($E23=3,$F23&gt;=2),"D3=3 and D4&gt;=2 single point of failure → at least High","—")))))</f>
        <v/>
      </c>
      <c r="L23" s="11">
        <f>IF($A23="","",MAX($J23,IF($C23=3,4,0),IF($D23=3,3,0),IF(AND($E23=3,$F23&gt;=2),3,0),IF($I23="yes",3,0)))</f>
        <v/>
      </c>
      <c r="M23" s="11">
        <f>IF($A23="","",CHOOSE($L23,"at renewal","every 2 years","annually","annually"))</f>
        <v/>
      </c>
      <c r="N23" s="11">
        <f>IF($A23="","",CHOOSE($L23,"Low","Medium","High","Critical"))</f>
        <v/>
      </c>
      <c r="O23" s="10" t="n"/>
    </row>
    <row r="24">
      <c r="A24" s="10" t="n"/>
      <c r="B24" s="10" t="n"/>
      <c r="C24" s="10" t="n"/>
      <c r="D24" s="10" t="n"/>
      <c r="E24" s="10" t="n"/>
      <c r="F24" s="10" t="n"/>
      <c r="G24" s="10" t="n"/>
      <c r="H24" s="11">
        <f>IF($A24="","",SUM($C24:$G24))</f>
        <v/>
      </c>
      <c r="I24" s="10" t="n"/>
      <c r="J24" s="11">
        <f>IF($A24="","",IF($H24&gt;=12,4,IF($H24&gt;=8,3,IF($H24&gt;=4,2,1))))</f>
        <v/>
      </c>
      <c r="K24" s="11">
        <f>IF($A24="","",IF($C24=3,"D1=3 special categories → at least Critical",IF($I24="yes","regulated customer → at least High",IF($D24=3,"D2=3 privileged access → at least High",IF(AND($E24=3,$F24&gt;=2),"D3=3 and D4&gt;=2 single point of failure → at least High","—")))))</f>
        <v/>
      </c>
      <c r="L24" s="11">
        <f>IF($A24="","",MAX($J24,IF($C24=3,4,0),IF($D24=3,3,0),IF(AND($E24=3,$F24&gt;=2),3,0),IF($I24="yes",3,0)))</f>
        <v/>
      </c>
      <c r="M24" s="11">
        <f>IF($A24="","",CHOOSE($L24,"at renewal","every 2 years","annually","annually"))</f>
        <v/>
      </c>
      <c r="N24" s="11">
        <f>IF($A24="","",CHOOSE($L24,"Low","Medium","High","Critical"))</f>
        <v/>
      </c>
      <c r="O24" s="10" t="n"/>
    </row>
    <row r="25">
      <c r="A25" s="10" t="n"/>
      <c r="B25" s="10" t="n"/>
      <c r="C25" s="10" t="n"/>
      <c r="D25" s="10" t="n"/>
      <c r="E25" s="10" t="n"/>
      <c r="F25" s="10" t="n"/>
      <c r="G25" s="10" t="n"/>
      <c r="H25" s="11">
        <f>IF($A25="","",SUM($C25:$G25))</f>
        <v/>
      </c>
      <c r="I25" s="10" t="n"/>
      <c r="J25" s="11">
        <f>IF($A25="","",IF($H25&gt;=12,4,IF($H25&gt;=8,3,IF($H25&gt;=4,2,1))))</f>
        <v/>
      </c>
      <c r="K25" s="11">
        <f>IF($A25="","",IF($C25=3,"D1=3 special categories → at least Critical",IF($I25="yes","regulated customer → at least High",IF($D25=3,"D2=3 privileged access → at least High",IF(AND($E25=3,$F25&gt;=2),"D3=3 and D4&gt;=2 single point of failure → at least High","—")))))</f>
        <v/>
      </c>
      <c r="L25" s="11">
        <f>IF($A25="","",MAX($J25,IF($C25=3,4,0),IF($D25=3,3,0),IF(AND($E25=3,$F25&gt;=2),3,0),IF($I25="yes",3,0)))</f>
        <v/>
      </c>
      <c r="M25" s="11">
        <f>IF($A25="","",CHOOSE($L25,"at renewal","every 2 years","annually","annually"))</f>
        <v/>
      </c>
      <c r="N25" s="11">
        <f>IF($A25="","",CHOOSE($L25,"Low","Medium","High","Critical"))</f>
        <v/>
      </c>
      <c r="O25" s="10" t="n"/>
    </row>
    <row r="26">
      <c r="A26" s="10" t="n"/>
      <c r="B26" s="10" t="n"/>
      <c r="C26" s="10" t="n"/>
      <c r="D26" s="10" t="n"/>
      <c r="E26" s="10" t="n"/>
      <c r="F26" s="10" t="n"/>
      <c r="G26" s="10" t="n"/>
      <c r="H26" s="11">
        <f>IF($A26="","",SUM($C26:$G26))</f>
        <v/>
      </c>
      <c r="I26" s="10" t="n"/>
      <c r="J26" s="11">
        <f>IF($A26="","",IF($H26&gt;=12,4,IF($H26&gt;=8,3,IF($H26&gt;=4,2,1))))</f>
        <v/>
      </c>
      <c r="K26" s="11">
        <f>IF($A26="","",IF($C26=3,"D1=3 special categories → at least Critical",IF($I26="yes","regulated customer → at least High",IF($D26=3,"D2=3 privileged access → at least High",IF(AND($E26=3,$F26&gt;=2),"D3=3 and D4&gt;=2 single point of failure → at least High","—")))))</f>
        <v/>
      </c>
      <c r="L26" s="11">
        <f>IF($A26="","",MAX($J26,IF($C26=3,4,0),IF($D26=3,3,0),IF(AND($E26=3,$F26&gt;=2),3,0),IF($I26="yes",3,0)))</f>
        <v/>
      </c>
      <c r="M26" s="11">
        <f>IF($A26="","",CHOOSE($L26,"at renewal","every 2 years","annually","annually"))</f>
        <v/>
      </c>
      <c r="N26" s="11">
        <f>IF($A26="","",CHOOSE($L26,"Low","Medium","High","Critical"))</f>
        <v/>
      </c>
      <c r="O26" s="10" t="n"/>
    </row>
    <row r="27">
      <c r="A27" s="10" t="n"/>
      <c r="B27" s="10" t="n"/>
      <c r="C27" s="10" t="n"/>
      <c r="D27" s="10" t="n"/>
      <c r="E27" s="10" t="n"/>
      <c r="F27" s="10" t="n"/>
      <c r="G27" s="10" t="n"/>
      <c r="H27" s="11">
        <f>IF($A27="","",SUM($C27:$G27))</f>
        <v/>
      </c>
      <c r="I27" s="10" t="n"/>
      <c r="J27" s="11">
        <f>IF($A27="","",IF($H27&gt;=12,4,IF($H27&gt;=8,3,IF($H27&gt;=4,2,1))))</f>
        <v/>
      </c>
      <c r="K27" s="11">
        <f>IF($A27="","",IF($C27=3,"D1=3 special categories → at least Critical",IF($I27="yes","regulated customer → at least High",IF($D27=3,"D2=3 privileged access → at least High",IF(AND($E27=3,$F27&gt;=2),"D3=3 and D4&gt;=2 single point of failure → at least High","—")))))</f>
        <v/>
      </c>
      <c r="L27" s="11">
        <f>IF($A27="","",MAX($J27,IF($C27=3,4,0),IF($D27=3,3,0),IF(AND($E27=3,$F27&gt;=2),3,0),IF($I27="yes",3,0)))</f>
        <v/>
      </c>
      <c r="M27" s="11">
        <f>IF($A27="","",CHOOSE($L27,"at renewal","every 2 years","annually","annually"))</f>
        <v/>
      </c>
      <c r="N27" s="11">
        <f>IF($A27="","",CHOOSE($L27,"Low","Medium","High","Critical"))</f>
        <v/>
      </c>
      <c r="O27" s="10" t="n"/>
    </row>
    <row r="28">
      <c r="A28" s="10" t="n"/>
      <c r="B28" s="10" t="n"/>
      <c r="C28" s="10" t="n"/>
      <c r="D28" s="10" t="n"/>
      <c r="E28" s="10" t="n"/>
      <c r="F28" s="10" t="n"/>
      <c r="G28" s="10" t="n"/>
      <c r="H28" s="11">
        <f>IF($A28="","",SUM($C28:$G28))</f>
        <v/>
      </c>
      <c r="I28" s="10" t="n"/>
      <c r="J28" s="11">
        <f>IF($A28="","",IF($H28&gt;=12,4,IF($H28&gt;=8,3,IF($H28&gt;=4,2,1))))</f>
        <v/>
      </c>
      <c r="K28" s="11">
        <f>IF($A28="","",IF($C28=3,"D1=3 special categories → at least Critical",IF($I28="yes","regulated customer → at least High",IF($D28=3,"D2=3 privileged access → at least High",IF(AND($E28=3,$F28&gt;=2),"D3=3 and D4&gt;=2 single point of failure → at least High","—")))))</f>
        <v/>
      </c>
      <c r="L28" s="11">
        <f>IF($A28="","",MAX($J28,IF($C28=3,4,0),IF($D28=3,3,0),IF(AND($E28=3,$F28&gt;=2),3,0),IF($I28="yes",3,0)))</f>
        <v/>
      </c>
      <c r="M28" s="11">
        <f>IF($A28="","",CHOOSE($L28,"at renewal","every 2 years","annually","annually"))</f>
        <v/>
      </c>
      <c r="N28" s="11">
        <f>IF($A28="","",CHOOSE($L28,"Low","Medium","High","Critical"))</f>
        <v/>
      </c>
      <c r="O28" s="10" t="n"/>
    </row>
    <row r="29">
      <c r="A29" s="10" t="n"/>
      <c r="B29" s="10" t="n"/>
      <c r="C29" s="10" t="n"/>
      <c r="D29" s="10" t="n"/>
      <c r="E29" s="10" t="n"/>
      <c r="F29" s="10" t="n"/>
      <c r="G29" s="10" t="n"/>
      <c r="H29" s="11">
        <f>IF($A29="","",SUM($C29:$G29))</f>
        <v/>
      </c>
      <c r="I29" s="10" t="n"/>
      <c r="J29" s="11">
        <f>IF($A29="","",IF($H29&gt;=12,4,IF($H29&gt;=8,3,IF($H29&gt;=4,2,1))))</f>
        <v/>
      </c>
      <c r="K29" s="11">
        <f>IF($A29="","",IF($C29=3,"D1=3 special categories → at least Critical",IF($I29="yes","regulated customer → at least High",IF($D29=3,"D2=3 privileged access → at least High",IF(AND($E29=3,$F29&gt;=2),"D3=3 and D4&gt;=2 single point of failure → at least High","—")))))</f>
        <v/>
      </c>
      <c r="L29" s="11">
        <f>IF($A29="","",MAX($J29,IF($C29=3,4,0),IF($D29=3,3,0),IF(AND($E29=3,$F29&gt;=2),3,0),IF($I29="yes",3,0)))</f>
        <v/>
      </c>
      <c r="M29" s="11">
        <f>IF($A29="","",CHOOSE($L29,"at renewal","every 2 years","annually","annually"))</f>
        <v/>
      </c>
      <c r="N29" s="11">
        <f>IF($A29="","",CHOOSE($L29,"Low","Medium","High","Critical"))</f>
        <v/>
      </c>
      <c r="O29" s="10" t="n"/>
    </row>
    <row r="30">
      <c r="A30" s="10" t="n"/>
      <c r="B30" s="10" t="n"/>
      <c r="C30" s="10" t="n"/>
      <c r="D30" s="10" t="n"/>
      <c r="E30" s="10" t="n"/>
      <c r="F30" s="10" t="n"/>
      <c r="G30" s="10" t="n"/>
      <c r="H30" s="11">
        <f>IF($A30="","",SUM($C30:$G30))</f>
        <v/>
      </c>
      <c r="I30" s="10" t="n"/>
      <c r="J30" s="11">
        <f>IF($A30="","",IF($H30&gt;=12,4,IF($H30&gt;=8,3,IF($H30&gt;=4,2,1))))</f>
        <v/>
      </c>
      <c r="K30" s="11">
        <f>IF($A30="","",IF($C30=3,"D1=3 special categories → at least Critical",IF($I30="yes","regulated customer → at least High",IF($D30=3,"D2=3 privileged access → at least High",IF(AND($E30=3,$F30&gt;=2),"D3=3 and D4&gt;=2 single point of failure → at least High","—")))))</f>
        <v/>
      </c>
      <c r="L30" s="11">
        <f>IF($A30="","",MAX($J30,IF($C30=3,4,0),IF($D30=3,3,0),IF(AND($E30=3,$F30&gt;=2),3,0),IF($I30="yes",3,0)))</f>
        <v/>
      </c>
      <c r="M30" s="11">
        <f>IF($A30="","",CHOOSE($L30,"at renewal","every 2 years","annually","annually"))</f>
        <v/>
      </c>
      <c r="N30" s="11">
        <f>IF($A30="","",CHOOSE($L30,"Low","Medium","High","Critical"))</f>
        <v/>
      </c>
      <c r="O30" s="10" t="n"/>
    </row>
    <row r="31">
      <c r="A31" s="10" t="n"/>
      <c r="B31" s="10" t="n"/>
      <c r="C31" s="10" t="n"/>
      <c r="D31" s="10" t="n"/>
      <c r="E31" s="10" t="n"/>
      <c r="F31" s="10" t="n"/>
      <c r="G31" s="10" t="n"/>
      <c r="H31" s="11">
        <f>IF($A31="","",SUM($C31:$G31))</f>
        <v/>
      </c>
      <c r="I31" s="10" t="n"/>
      <c r="J31" s="11">
        <f>IF($A31="","",IF($H31&gt;=12,4,IF($H31&gt;=8,3,IF($H31&gt;=4,2,1))))</f>
        <v/>
      </c>
      <c r="K31" s="11">
        <f>IF($A31="","",IF($C31=3,"D1=3 special categories → at least Critical",IF($I31="yes","regulated customer → at least High",IF($D31=3,"D2=3 privileged access → at least High",IF(AND($E31=3,$F31&gt;=2),"D3=3 and D4&gt;=2 single point of failure → at least High","—")))))</f>
        <v/>
      </c>
      <c r="L31" s="11">
        <f>IF($A31="","",MAX($J31,IF($C31=3,4,0),IF($D31=3,3,0),IF(AND($E31=3,$F31&gt;=2),3,0),IF($I31="yes",3,0)))</f>
        <v/>
      </c>
      <c r="M31" s="11">
        <f>IF($A31="","",CHOOSE($L31,"at renewal","every 2 years","annually","annually"))</f>
        <v/>
      </c>
      <c r="N31" s="11">
        <f>IF($A31="","",CHOOSE($L31,"Low","Medium","High","Critical"))</f>
        <v/>
      </c>
      <c r="O31" s="10" t="n"/>
    </row>
    <row r="32">
      <c r="A32" s="10" t="n"/>
      <c r="B32" s="10" t="n"/>
      <c r="C32" s="10" t="n"/>
      <c r="D32" s="10" t="n"/>
      <c r="E32" s="10" t="n"/>
      <c r="F32" s="10" t="n"/>
      <c r="G32" s="10" t="n"/>
      <c r="H32" s="11">
        <f>IF($A32="","",SUM($C32:$G32))</f>
        <v/>
      </c>
      <c r="I32" s="10" t="n"/>
      <c r="J32" s="11">
        <f>IF($A32="","",IF($H32&gt;=12,4,IF($H32&gt;=8,3,IF($H32&gt;=4,2,1))))</f>
        <v/>
      </c>
      <c r="K32" s="11">
        <f>IF($A32="","",IF($C32=3,"D1=3 special categories → at least Critical",IF($I32="yes","regulated customer → at least High",IF($D32=3,"D2=3 privileged access → at least High",IF(AND($E32=3,$F32&gt;=2),"D3=3 and D4&gt;=2 single point of failure → at least High","—")))))</f>
        <v/>
      </c>
      <c r="L32" s="11">
        <f>IF($A32="","",MAX($J32,IF($C32=3,4,0),IF($D32=3,3,0),IF(AND($E32=3,$F32&gt;=2),3,0),IF($I32="yes",3,0)))</f>
        <v/>
      </c>
      <c r="M32" s="11">
        <f>IF($A32="","",CHOOSE($L32,"at renewal","every 2 years","annually","annually"))</f>
        <v/>
      </c>
      <c r="N32" s="11">
        <f>IF($A32="","",CHOOSE($L32,"Low","Medium","High","Critical"))</f>
        <v/>
      </c>
      <c r="O32" s="10" t="n"/>
    </row>
    <row r="33">
      <c r="A33" s="10" t="n"/>
      <c r="B33" s="10" t="n"/>
      <c r="C33" s="10" t="n"/>
      <c r="D33" s="10" t="n"/>
      <c r="E33" s="10" t="n"/>
      <c r="F33" s="10" t="n"/>
      <c r="G33" s="10" t="n"/>
      <c r="H33" s="11">
        <f>IF($A33="","",SUM($C33:$G33))</f>
        <v/>
      </c>
      <c r="I33" s="10" t="n"/>
      <c r="J33" s="11">
        <f>IF($A33="","",IF($H33&gt;=12,4,IF($H33&gt;=8,3,IF($H33&gt;=4,2,1))))</f>
        <v/>
      </c>
      <c r="K33" s="11">
        <f>IF($A33="","",IF($C33=3,"D1=3 special categories → at least Critical",IF($I33="yes","regulated customer → at least High",IF($D33=3,"D2=3 privileged access → at least High",IF(AND($E33=3,$F33&gt;=2),"D3=3 and D4&gt;=2 single point of failure → at least High","—")))))</f>
        <v/>
      </c>
      <c r="L33" s="11">
        <f>IF($A33="","",MAX($J33,IF($C33=3,4,0),IF($D33=3,3,0),IF(AND($E33=3,$F33&gt;=2),3,0),IF($I33="yes",3,0)))</f>
        <v/>
      </c>
      <c r="M33" s="11">
        <f>IF($A33="","",CHOOSE($L33,"at renewal","every 2 years","annually","annually"))</f>
        <v/>
      </c>
      <c r="N33" s="11">
        <f>IF($A33="","",CHOOSE($L33,"Low","Medium","High","Critical"))</f>
        <v/>
      </c>
      <c r="O33" s="10" t="n"/>
    </row>
    <row r="34">
      <c r="A34" s="10" t="n"/>
      <c r="B34" s="10" t="n"/>
      <c r="C34" s="10" t="n"/>
      <c r="D34" s="10" t="n"/>
      <c r="E34" s="10" t="n"/>
      <c r="F34" s="10" t="n"/>
      <c r="G34" s="10" t="n"/>
      <c r="H34" s="11">
        <f>IF($A34="","",SUM($C34:$G34))</f>
        <v/>
      </c>
      <c r="I34" s="10" t="n"/>
      <c r="J34" s="11">
        <f>IF($A34="","",IF($H34&gt;=12,4,IF($H34&gt;=8,3,IF($H34&gt;=4,2,1))))</f>
        <v/>
      </c>
      <c r="K34" s="11">
        <f>IF($A34="","",IF($C34=3,"D1=3 special categories → at least Critical",IF($I34="yes","regulated customer → at least High",IF($D34=3,"D2=3 privileged access → at least High",IF(AND($E34=3,$F34&gt;=2),"D3=3 and D4&gt;=2 single point of failure → at least High","—")))))</f>
        <v/>
      </c>
      <c r="L34" s="11">
        <f>IF($A34="","",MAX($J34,IF($C34=3,4,0),IF($D34=3,3,0),IF(AND($E34=3,$F34&gt;=2),3,0),IF($I34="yes",3,0)))</f>
        <v/>
      </c>
      <c r="M34" s="11">
        <f>IF($A34="","",CHOOSE($L34,"at renewal","every 2 years","annually","annually"))</f>
        <v/>
      </c>
      <c r="N34" s="11">
        <f>IF($A34="","",CHOOSE($L34,"Low","Medium","High","Critical"))</f>
        <v/>
      </c>
      <c r="O34" s="10" t="n"/>
    </row>
    <row r="35">
      <c r="A35" s="10" t="n"/>
      <c r="B35" s="10" t="n"/>
      <c r="C35" s="10" t="n"/>
      <c r="D35" s="10" t="n"/>
      <c r="E35" s="10" t="n"/>
      <c r="F35" s="10" t="n"/>
      <c r="G35" s="10" t="n"/>
      <c r="H35" s="11">
        <f>IF($A35="","",SUM($C35:$G35))</f>
        <v/>
      </c>
      <c r="I35" s="10" t="n"/>
      <c r="J35" s="11">
        <f>IF($A35="","",IF($H35&gt;=12,4,IF($H35&gt;=8,3,IF($H35&gt;=4,2,1))))</f>
        <v/>
      </c>
      <c r="K35" s="11">
        <f>IF($A35="","",IF($C35=3,"D1=3 special categories → at least Critical",IF($I35="yes","regulated customer → at least High",IF($D35=3,"D2=3 privileged access → at least High",IF(AND($E35=3,$F35&gt;=2),"D3=3 and D4&gt;=2 single point of failure → at least High","—")))))</f>
        <v/>
      </c>
      <c r="L35" s="11">
        <f>IF($A35="","",MAX($J35,IF($C35=3,4,0),IF($D35=3,3,0),IF(AND($E35=3,$F35&gt;=2),3,0),IF($I35="yes",3,0)))</f>
        <v/>
      </c>
      <c r="M35" s="11">
        <f>IF($A35="","",CHOOSE($L35,"at renewal","every 2 years","annually","annually"))</f>
        <v/>
      </c>
      <c r="N35" s="11">
        <f>IF($A35="","",CHOOSE($L35,"Low","Medium","High","Critical"))</f>
        <v/>
      </c>
      <c r="O35" s="10" t="n"/>
    </row>
    <row r="36">
      <c r="A36" s="10" t="n"/>
      <c r="B36" s="10" t="n"/>
      <c r="C36" s="10" t="n"/>
      <c r="D36" s="10" t="n"/>
      <c r="E36" s="10" t="n"/>
      <c r="F36" s="10" t="n"/>
      <c r="G36" s="10" t="n"/>
      <c r="H36" s="11">
        <f>IF($A36="","",SUM($C36:$G36))</f>
        <v/>
      </c>
      <c r="I36" s="10" t="n"/>
      <c r="J36" s="11">
        <f>IF($A36="","",IF($H36&gt;=12,4,IF($H36&gt;=8,3,IF($H36&gt;=4,2,1))))</f>
        <v/>
      </c>
      <c r="K36" s="11">
        <f>IF($A36="","",IF($C36=3,"D1=3 special categories → at least Critical",IF($I36="yes","regulated customer → at least High",IF($D36=3,"D2=3 privileged access → at least High",IF(AND($E36=3,$F36&gt;=2),"D3=3 and D4&gt;=2 single point of failure → at least High","—")))))</f>
        <v/>
      </c>
      <c r="L36" s="11">
        <f>IF($A36="","",MAX($J36,IF($C36=3,4,0),IF($D36=3,3,0),IF(AND($E36=3,$F36&gt;=2),3,0),IF($I36="yes",3,0)))</f>
        <v/>
      </c>
      <c r="M36" s="11">
        <f>IF($A36="","",CHOOSE($L36,"at renewal","every 2 years","annually","annually"))</f>
        <v/>
      </c>
      <c r="N36" s="11">
        <f>IF($A36="","",CHOOSE($L36,"Low","Medium","High","Critical"))</f>
        <v/>
      </c>
      <c r="O36" s="10" t="n"/>
    </row>
    <row r="37">
      <c r="A37" s="10" t="n"/>
      <c r="B37" s="10" t="n"/>
      <c r="C37" s="10" t="n"/>
      <c r="D37" s="10" t="n"/>
      <c r="E37" s="10" t="n"/>
      <c r="F37" s="10" t="n"/>
      <c r="G37" s="10" t="n"/>
      <c r="H37" s="11">
        <f>IF($A37="","",SUM($C37:$G37))</f>
        <v/>
      </c>
      <c r="I37" s="10" t="n"/>
      <c r="J37" s="11">
        <f>IF($A37="","",IF($H37&gt;=12,4,IF($H37&gt;=8,3,IF($H37&gt;=4,2,1))))</f>
        <v/>
      </c>
      <c r="K37" s="11">
        <f>IF($A37="","",IF($C37=3,"D1=3 special categories → at least Critical",IF($I37="yes","regulated customer → at least High",IF($D37=3,"D2=3 privileged access → at least High",IF(AND($E37=3,$F37&gt;=2),"D3=3 and D4&gt;=2 single point of failure → at least High","—")))))</f>
        <v/>
      </c>
      <c r="L37" s="11">
        <f>IF($A37="","",MAX($J37,IF($C37=3,4,0),IF($D37=3,3,0),IF(AND($E37=3,$F37&gt;=2),3,0),IF($I37="yes",3,0)))</f>
        <v/>
      </c>
      <c r="M37" s="11">
        <f>IF($A37="","",CHOOSE($L37,"at renewal","every 2 years","annually","annually"))</f>
        <v/>
      </c>
      <c r="N37" s="11">
        <f>IF($A37="","",CHOOSE($L37,"Low","Medium","High","Critical"))</f>
        <v/>
      </c>
      <c r="O37" s="10" t="n"/>
    </row>
    <row r="38">
      <c r="A38" s="10" t="n"/>
      <c r="B38" s="10" t="n"/>
      <c r="C38" s="10" t="n"/>
      <c r="D38" s="10" t="n"/>
      <c r="E38" s="10" t="n"/>
      <c r="F38" s="10" t="n"/>
      <c r="G38" s="10" t="n"/>
      <c r="H38" s="11">
        <f>IF($A38="","",SUM($C38:$G38))</f>
        <v/>
      </c>
      <c r="I38" s="10" t="n"/>
      <c r="J38" s="11">
        <f>IF($A38="","",IF($H38&gt;=12,4,IF($H38&gt;=8,3,IF($H38&gt;=4,2,1))))</f>
        <v/>
      </c>
      <c r="K38" s="11">
        <f>IF($A38="","",IF($C38=3,"D1=3 special categories → at least Critical",IF($I38="yes","regulated customer → at least High",IF($D38=3,"D2=3 privileged access → at least High",IF(AND($E38=3,$F38&gt;=2),"D3=3 and D4&gt;=2 single point of failure → at least High","—")))))</f>
        <v/>
      </c>
      <c r="L38" s="11">
        <f>IF($A38="","",MAX($J38,IF($C38=3,4,0),IF($D38=3,3,0),IF(AND($E38=3,$F38&gt;=2),3,0),IF($I38="yes",3,0)))</f>
        <v/>
      </c>
      <c r="M38" s="11">
        <f>IF($A38="","",CHOOSE($L38,"at renewal","every 2 years","annually","annually"))</f>
        <v/>
      </c>
      <c r="N38" s="11">
        <f>IF($A38="","",CHOOSE($L38,"Low","Medium","High","Critical"))</f>
        <v/>
      </c>
      <c r="O38" s="10" t="n"/>
    </row>
    <row r="39">
      <c r="A39" s="10" t="n"/>
      <c r="B39" s="10" t="n"/>
      <c r="C39" s="10" t="n"/>
      <c r="D39" s="10" t="n"/>
      <c r="E39" s="10" t="n"/>
      <c r="F39" s="10" t="n"/>
      <c r="G39" s="10" t="n"/>
      <c r="H39" s="11">
        <f>IF($A39="","",SUM($C39:$G39))</f>
        <v/>
      </c>
      <c r="I39" s="10" t="n"/>
      <c r="J39" s="11">
        <f>IF($A39="","",IF($H39&gt;=12,4,IF($H39&gt;=8,3,IF($H39&gt;=4,2,1))))</f>
        <v/>
      </c>
      <c r="K39" s="11">
        <f>IF($A39="","",IF($C39=3,"D1=3 special categories → at least Critical",IF($I39="yes","regulated customer → at least High",IF($D39=3,"D2=3 privileged access → at least High",IF(AND($E39=3,$F39&gt;=2),"D3=3 and D4&gt;=2 single point of failure → at least High","—")))))</f>
        <v/>
      </c>
      <c r="L39" s="11">
        <f>IF($A39="","",MAX($J39,IF($C39=3,4,0),IF($D39=3,3,0),IF(AND($E39=3,$F39&gt;=2),3,0),IF($I39="yes",3,0)))</f>
        <v/>
      </c>
      <c r="M39" s="11">
        <f>IF($A39="","",CHOOSE($L39,"at renewal","every 2 years","annually","annually"))</f>
        <v/>
      </c>
      <c r="N39" s="11">
        <f>IF($A39="","",CHOOSE($L39,"Low","Medium","High","Critical"))</f>
        <v/>
      </c>
      <c r="O39" s="10" t="n"/>
    </row>
    <row r="40">
      <c r="A40" s="10" t="n"/>
      <c r="B40" s="10" t="n"/>
      <c r="C40" s="10" t="n"/>
      <c r="D40" s="10" t="n"/>
      <c r="E40" s="10" t="n"/>
      <c r="F40" s="10" t="n"/>
      <c r="G40" s="10" t="n"/>
      <c r="H40" s="11">
        <f>IF($A40="","",SUM($C40:$G40))</f>
        <v/>
      </c>
      <c r="I40" s="10" t="n"/>
      <c r="J40" s="11">
        <f>IF($A40="","",IF($H40&gt;=12,4,IF($H40&gt;=8,3,IF($H40&gt;=4,2,1))))</f>
        <v/>
      </c>
      <c r="K40" s="11">
        <f>IF($A40="","",IF($C40=3,"D1=3 special categories → at least Critical",IF($I40="yes","regulated customer → at least High",IF($D40=3,"D2=3 privileged access → at least High",IF(AND($E40=3,$F40&gt;=2),"D3=3 and D4&gt;=2 single point of failure → at least High","—")))))</f>
        <v/>
      </c>
      <c r="L40" s="11">
        <f>IF($A40="","",MAX($J40,IF($C40=3,4,0),IF($D40=3,3,0),IF(AND($E40=3,$F40&gt;=2),3,0),IF($I40="yes",3,0)))</f>
        <v/>
      </c>
      <c r="M40" s="11">
        <f>IF($A40="","",CHOOSE($L40,"at renewal","every 2 years","annually","annually"))</f>
        <v/>
      </c>
      <c r="N40" s="11">
        <f>IF($A40="","",CHOOSE($L40,"Low","Medium","High","Critical"))</f>
        <v/>
      </c>
      <c r="O40" s="10" t="n"/>
    </row>
    <row r="41">
      <c r="A41" s="10" t="n"/>
      <c r="B41" s="10" t="n"/>
      <c r="C41" s="10" t="n"/>
      <c r="D41" s="10" t="n"/>
      <c r="E41" s="10" t="n"/>
      <c r="F41" s="10" t="n"/>
      <c r="G41" s="10" t="n"/>
      <c r="H41" s="11">
        <f>IF($A41="","",SUM($C41:$G41))</f>
        <v/>
      </c>
      <c r="I41" s="10" t="n"/>
      <c r="J41" s="11">
        <f>IF($A41="","",IF($H41&gt;=12,4,IF($H41&gt;=8,3,IF($H41&gt;=4,2,1))))</f>
        <v/>
      </c>
      <c r="K41" s="11">
        <f>IF($A41="","",IF($C41=3,"D1=3 special categories → at least Critical",IF($I41="yes","regulated customer → at least High",IF($D41=3,"D2=3 privileged access → at least High",IF(AND($E41=3,$F41&gt;=2),"D3=3 and D4&gt;=2 single point of failure → at least High","—")))))</f>
        <v/>
      </c>
      <c r="L41" s="11">
        <f>IF($A41="","",MAX($J41,IF($C41=3,4,0),IF($D41=3,3,0),IF(AND($E41=3,$F41&gt;=2),3,0),IF($I41="yes",3,0)))</f>
        <v/>
      </c>
      <c r="M41" s="11">
        <f>IF($A41="","",CHOOSE($L41,"at renewal","every 2 years","annually","annually"))</f>
        <v/>
      </c>
      <c r="N41" s="11">
        <f>IF($A41="","",CHOOSE($L41,"Low","Medium","High","Critical"))</f>
        <v/>
      </c>
      <c r="O41" s="10" t="n"/>
    </row>
    <row r="42">
      <c r="A42" s="10" t="n"/>
      <c r="B42" s="10" t="n"/>
      <c r="C42" s="10" t="n"/>
      <c r="D42" s="10" t="n"/>
      <c r="E42" s="10" t="n"/>
      <c r="F42" s="10" t="n"/>
      <c r="G42" s="10" t="n"/>
      <c r="H42" s="11">
        <f>IF($A42="","",SUM($C42:$G42))</f>
        <v/>
      </c>
      <c r="I42" s="10" t="n"/>
      <c r="J42" s="11">
        <f>IF($A42="","",IF($H42&gt;=12,4,IF($H42&gt;=8,3,IF($H42&gt;=4,2,1))))</f>
        <v/>
      </c>
      <c r="K42" s="11">
        <f>IF($A42="","",IF($C42=3,"D1=3 special categories → at least Critical",IF($I42="yes","regulated customer → at least High",IF($D42=3,"D2=3 privileged access → at least High",IF(AND($E42=3,$F42&gt;=2),"D3=3 and D4&gt;=2 single point of failure → at least High","—")))))</f>
        <v/>
      </c>
      <c r="L42" s="11">
        <f>IF($A42="","",MAX($J42,IF($C42=3,4,0),IF($D42=3,3,0),IF(AND($E42=3,$F42&gt;=2),3,0),IF($I42="yes",3,0)))</f>
        <v/>
      </c>
      <c r="M42" s="11">
        <f>IF($A42="","",CHOOSE($L42,"at renewal","every 2 years","annually","annually"))</f>
        <v/>
      </c>
      <c r="N42" s="11">
        <f>IF($A42="","",CHOOSE($L42,"Low","Medium","High","Critical"))</f>
        <v/>
      </c>
      <c r="O42" s="10" t="n"/>
    </row>
    <row r="43">
      <c r="A43" s="10" t="n"/>
      <c r="B43" s="10" t="n"/>
      <c r="C43" s="10" t="n"/>
      <c r="D43" s="10" t="n"/>
      <c r="E43" s="10" t="n"/>
      <c r="F43" s="10" t="n"/>
      <c r="G43" s="10" t="n"/>
      <c r="H43" s="11">
        <f>IF($A43="","",SUM($C43:$G43))</f>
        <v/>
      </c>
      <c r="I43" s="10" t="n"/>
      <c r="J43" s="11">
        <f>IF($A43="","",IF($H43&gt;=12,4,IF($H43&gt;=8,3,IF($H43&gt;=4,2,1))))</f>
        <v/>
      </c>
      <c r="K43" s="11">
        <f>IF($A43="","",IF($C43=3,"D1=3 special categories → at least Critical",IF($I43="yes","regulated customer → at least High",IF($D43=3,"D2=3 privileged access → at least High",IF(AND($E43=3,$F43&gt;=2),"D3=3 and D4&gt;=2 single point of failure → at least High","—")))))</f>
        <v/>
      </c>
      <c r="L43" s="11">
        <f>IF($A43="","",MAX($J43,IF($C43=3,4,0),IF($D43=3,3,0),IF(AND($E43=3,$F43&gt;=2),3,0),IF($I43="yes",3,0)))</f>
        <v/>
      </c>
      <c r="M43" s="11">
        <f>IF($A43="","",CHOOSE($L43,"at renewal","every 2 years","annually","annually"))</f>
        <v/>
      </c>
      <c r="N43" s="11">
        <f>IF($A43="","",CHOOSE($L43,"Low","Medium","High","Critical"))</f>
        <v/>
      </c>
      <c r="O43" s="10" t="n"/>
    </row>
    <row r="44">
      <c r="A44" s="10" t="n"/>
      <c r="B44" s="10" t="n"/>
      <c r="C44" s="10" t="n"/>
      <c r="D44" s="10" t="n"/>
      <c r="E44" s="10" t="n"/>
      <c r="F44" s="10" t="n"/>
      <c r="G44" s="10" t="n"/>
      <c r="H44" s="11">
        <f>IF($A44="","",SUM($C44:$G44))</f>
        <v/>
      </c>
      <c r="I44" s="10" t="n"/>
      <c r="J44" s="11">
        <f>IF($A44="","",IF($H44&gt;=12,4,IF($H44&gt;=8,3,IF($H44&gt;=4,2,1))))</f>
        <v/>
      </c>
      <c r="K44" s="11">
        <f>IF($A44="","",IF($C44=3,"D1=3 special categories → at least Critical",IF($I44="yes","regulated customer → at least High",IF($D44=3,"D2=3 privileged access → at least High",IF(AND($E44=3,$F44&gt;=2),"D3=3 and D4&gt;=2 single point of failure → at least High","—")))))</f>
        <v/>
      </c>
      <c r="L44" s="11">
        <f>IF($A44="","",MAX($J44,IF($C44=3,4,0),IF($D44=3,3,0),IF(AND($E44=3,$F44&gt;=2),3,0),IF($I44="yes",3,0)))</f>
        <v/>
      </c>
      <c r="M44" s="11">
        <f>IF($A44="","",CHOOSE($L44,"at renewal","every 2 years","annually","annually"))</f>
        <v/>
      </c>
      <c r="N44" s="11">
        <f>IF($A44="","",CHOOSE($L44,"Low","Medium","High","Critical"))</f>
        <v/>
      </c>
      <c r="O44" s="10" t="n"/>
    </row>
    <row r="45">
      <c r="A45" s="10" t="n"/>
      <c r="B45" s="10" t="n"/>
      <c r="C45" s="10" t="n"/>
      <c r="D45" s="10" t="n"/>
      <c r="E45" s="10" t="n"/>
      <c r="F45" s="10" t="n"/>
      <c r="G45" s="10" t="n"/>
      <c r="H45" s="11">
        <f>IF($A45="","",SUM($C45:$G45))</f>
        <v/>
      </c>
      <c r="I45" s="10" t="n"/>
      <c r="J45" s="11">
        <f>IF($A45="","",IF($H45&gt;=12,4,IF($H45&gt;=8,3,IF($H45&gt;=4,2,1))))</f>
        <v/>
      </c>
      <c r="K45" s="11">
        <f>IF($A45="","",IF($C45=3,"D1=3 special categories → at least Critical",IF($I45="yes","regulated customer → at least High",IF($D45=3,"D2=3 privileged access → at least High",IF(AND($E45=3,$F45&gt;=2),"D3=3 and D4&gt;=2 single point of failure → at least High","—")))))</f>
        <v/>
      </c>
      <c r="L45" s="11">
        <f>IF($A45="","",MAX($J45,IF($C45=3,4,0),IF($D45=3,3,0),IF(AND($E45=3,$F45&gt;=2),3,0),IF($I45="yes",3,0)))</f>
        <v/>
      </c>
      <c r="M45" s="11">
        <f>IF($A45="","",CHOOSE($L45,"at renewal","every 2 years","annually","annually"))</f>
        <v/>
      </c>
      <c r="N45" s="11">
        <f>IF($A45="","",CHOOSE($L45,"Low","Medium","High","Critical"))</f>
        <v/>
      </c>
      <c r="O45" s="10" t="n"/>
    </row>
    <row r="46">
      <c r="A46" s="10" t="n"/>
      <c r="B46" s="10" t="n"/>
      <c r="C46" s="10" t="n"/>
      <c r="D46" s="10" t="n"/>
      <c r="E46" s="10" t="n"/>
      <c r="F46" s="10" t="n"/>
      <c r="G46" s="10" t="n"/>
      <c r="H46" s="11">
        <f>IF($A46="","",SUM($C46:$G46))</f>
        <v/>
      </c>
      <c r="I46" s="10" t="n"/>
      <c r="J46" s="11">
        <f>IF($A46="","",IF($H46&gt;=12,4,IF($H46&gt;=8,3,IF($H46&gt;=4,2,1))))</f>
        <v/>
      </c>
      <c r="K46" s="11">
        <f>IF($A46="","",IF($C46=3,"D1=3 special categories → at least Critical",IF($I46="yes","regulated customer → at least High",IF($D46=3,"D2=3 privileged access → at least High",IF(AND($E46=3,$F46&gt;=2),"D3=3 and D4&gt;=2 single point of failure → at least High","—")))))</f>
        <v/>
      </c>
      <c r="L46" s="11">
        <f>IF($A46="","",MAX($J46,IF($C46=3,4,0),IF($D46=3,3,0),IF(AND($E46=3,$F46&gt;=2),3,0),IF($I46="yes",3,0)))</f>
        <v/>
      </c>
      <c r="M46" s="11">
        <f>IF($A46="","",CHOOSE($L46,"at renewal","every 2 years","annually","annually"))</f>
        <v/>
      </c>
      <c r="N46" s="11">
        <f>IF($A46="","",CHOOSE($L46,"Low","Medium","High","Critical"))</f>
        <v/>
      </c>
      <c r="O46" s="10" t="n"/>
    </row>
    <row r="47">
      <c r="A47" s="10" t="n"/>
      <c r="B47" s="10" t="n"/>
      <c r="C47" s="10" t="n"/>
      <c r="D47" s="10" t="n"/>
      <c r="E47" s="10" t="n"/>
      <c r="F47" s="10" t="n"/>
      <c r="G47" s="10" t="n"/>
      <c r="H47" s="11">
        <f>IF($A47="","",SUM($C47:$G47))</f>
        <v/>
      </c>
      <c r="I47" s="10" t="n"/>
      <c r="J47" s="11">
        <f>IF($A47="","",IF($H47&gt;=12,4,IF($H47&gt;=8,3,IF($H47&gt;=4,2,1))))</f>
        <v/>
      </c>
      <c r="K47" s="11">
        <f>IF($A47="","",IF($C47=3,"D1=3 special categories → at least Critical",IF($I47="yes","regulated customer → at least High",IF($D47=3,"D2=3 privileged access → at least High",IF(AND($E47=3,$F47&gt;=2),"D3=3 and D4&gt;=2 single point of failure → at least High","—")))))</f>
        <v/>
      </c>
      <c r="L47" s="11">
        <f>IF($A47="","",MAX($J47,IF($C47=3,4,0),IF($D47=3,3,0),IF(AND($E47=3,$F47&gt;=2),3,0),IF($I47="yes",3,0)))</f>
        <v/>
      </c>
      <c r="M47" s="11">
        <f>IF($A47="","",CHOOSE($L47,"at renewal","every 2 years","annually","annually"))</f>
        <v/>
      </c>
      <c r="N47" s="11">
        <f>IF($A47="","",CHOOSE($L47,"Low","Medium","High","Critical"))</f>
        <v/>
      </c>
      <c r="O47" s="10" t="n"/>
    </row>
    <row r="48">
      <c r="A48" s="10" t="n"/>
      <c r="B48" s="10" t="n"/>
      <c r="C48" s="10" t="n"/>
      <c r="D48" s="10" t="n"/>
      <c r="E48" s="10" t="n"/>
      <c r="F48" s="10" t="n"/>
      <c r="G48" s="10" t="n"/>
      <c r="H48" s="11">
        <f>IF($A48="","",SUM($C48:$G48))</f>
        <v/>
      </c>
      <c r="I48" s="10" t="n"/>
      <c r="J48" s="11">
        <f>IF($A48="","",IF($H48&gt;=12,4,IF($H48&gt;=8,3,IF($H48&gt;=4,2,1))))</f>
        <v/>
      </c>
      <c r="K48" s="11">
        <f>IF($A48="","",IF($C48=3,"D1=3 special categories → at least Critical",IF($I48="yes","regulated customer → at least High",IF($D48=3,"D2=3 privileged access → at least High",IF(AND($E48=3,$F48&gt;=2),"D3=3 and D4&gt;=2 single point of failure → at least High","—")))))</f>
        <v/>
      </c>
      <c r="L48" s="11">
        <f>IF($A48="","",MAX($J48,IF($C48=3,4,0),IF($D48=3,3,0),IF(AND($E48=3,$F48&gt;=2),3,0),IF($I48="yes",3,0)))</f>
        <v/>
      </c>
      <c r="M48" s="11">
        <f>IF($A48="","",CHOOSE($L48,"at renewal","every 2 years","annually","annually"))</f>
        <v/>
      </c>
      <c r="N48" s="11">
        <f>IF($A48="","",CHOOSE($L48,"Low","Medium","High","Critical"))</f>
        <v/>
      </c>
      <c r="O48" s="10" t="n"/>
    </row>
    <row r="49">
      <c r="A49" s="10" t="n"/>
      <c r="B49" s="10" t="n"/>
      <c r="C49" s="10" t="n"/>
      <c r="D49" s="10" t="n"/>
      <c r="E49" s="10" t="n"/>
      <c r="F49" s="10" t="n"/>
      <c r="G49" s="10" t="n"/>
      <c r="H49" s="11">
        <f>IF($A49="","",SUM($C49:$G49))</f>
        <v/>
      </c>
      <c r="I49" s="10" t="n"/>
      <c r="J49" s="11">
        <f>IF($A49="","",IF($H49&gt;=12,4,IF($H49&gt;=8,3,IF($H49&gt;=4,2,1))))</f>
        <v/>
      </c>
      <c r="K49" s="11">
        <f>IF($A49="","",IF($C49=3,"D1=3 special categories → at least Critical",IF($I49="yes","regulated customer → at least High",IF($D49=3,"D2=3 privileged access → at least High",IF(AND($E49=3,$F49&gt;=2),"D3=3 and D4&gt;=2 single point of failure → at least High","—")))))</f>
        <v/>
      </c>
      <c r="L49" s="11">
        <f>IF($A49="","",MAX($J49,IF($C49=3,4,0),IF($D49=3,3,0),IF(AND($E49=3,$F49&gt;=2),3,0),IF($I49="yes",3,0)))</f>
        <v/>
      </c>
      <c r="M49" s="11">
        <f>IF($A49="","",CHOOSE($L49,"at renewal","every 2 years","annually","annually"))</f>
        <v/>
      </c>
      <c r="N49" s="11">
        <f>IF($A49="","",CHOOSE($L49,"Low","Medium","High","Critical"))</f>
        <v/>
      </c>
      <c r="O49" s="10" t="n"/>
    </row>
    <row r="50">
      <c r="A50" s="10" t="n"/>
      <c r="B50" s="10" t="n"/>
      <c r="C50" s="10" t="n"/>
      <c r="D50" s="10" t="n"/>
      <c r="E50" s="10" t="n"/>
      <c r="F50" s="10" t="n"/>
      <c r="G50" s="10" t="n"/>
      <c r="H50" s="11">
        <f>IF($A50="","",SUM($C50:$G50))</f>
        <v/>
      </c>
      <c r="I50" s="10" t="n"/>
      <c r="J50" s="11">
        <f>IF($A50="","",IF($H50&gt;=12,4,IF($H50&gt;=8,3,IF($H50&gt;=4,2,1))))</f>
        <v/>
      </c>
      <c r="K50" s="11">
        <f>IF($A50="","",IF($C50=3,"D1=3 special categories → at least Critical",IF($I50="yes","regulated customer → at least High",IF($D50=3,"D2=3 privileged access → at least High",IF(AND($E50=3,$F50&gt;=2),"D3=3 and D4&gt;=2 single point of failure → at least High","—")))))</f>
        <v/>
      </c>
      <c r="L50" s="11">
        <f>IF($A50="","",MAX($J50,IF($C50=3,4,0),IF($D50=3,3,0),IF(AND($E50=3,$F50&gt;=2),3,0),IF($I50="yes",3,0)))</f>
        <v/>
      </c>
      <c r="M50" s="11">
        <f>IF($A50="","",CHOOSE($L50,"at renewal","every 2 years","annually","annually"))</f>
        <v/>
      </c>
      <c r="N50" s="11">
        <f>IF($A50="","",CHOOSE($L50,"Low","Medium","High","Critical"))</f>
        <v/>
      </c>
      <c r="O50" s="10" t="n"/>
    </row>
    <row r="51">
      <c r="A51" s="10" t="n"/>
      <c r="B51" s="10" t="n"/>
      <c r="C51" s="10" t="n"/>
      <c r="D51" s="10" t="n"/>
      <c r="E51" s="10" t="n"/>
      <c r="F51" s="10" t="n"/>
      <c r="G51" s="10" t="n"/>
      <c r="H51" s="11">
        <f>IF($A51="","",SUM($C51:$G51))</f>
        <v/>
      </c>
      <c r="I51" s="10" t="n"/>
      <c r="J51" s="11">
        <f>IF($A51="","",IF($H51&gt;=12,4,IF($H51&gt;=8,3,IF($H51&gt;=4,2,1))))</f>
        <v/>
      </c>
      <c r="K51" s="11">
        <f>IF($A51="","",IF($C51=3,"D1=3 special categories → at least Critical",IF($I51="yes","regulated customer → at least High",IF($D51=3,"D2=3 privileged access → at least High",IF(AND($E51=3,$F51&gt;=2),"D3=3 and D4&gt;=2 single point of failure → at least High","—")))))</f>
        <v/>
      </c>
      <c r="L51" s="11">
        <f>IF($A51="","",MAX($J51,IF($C51=3,4,0),IF($D51=3,3,0),IF(AND($E51=3,$F51&gt;=2),3,0),IF($I51="yes",3,0)))</f>
        <v/>
      </c>
      <c r="M51" s="11">
        <f>IF($A51="","",CHOOSE($L51,"at renewal","every 2 years","annually","annually"))</f>
        <v/>
      </c>
      <c r="N51" s="11">
        <f>IF($A51="","",CHOOSE($L51,"Low","Medium","High","Critical"))</f>
        <v/>
      </c>
      <c r="O51" s="10" t="n"/>
    </row>
    <row r="52">
      <c r="A52" s="10" t="n"/>
      <c r="B52" s="10" t="n"/>
      <c r="C52" s="10" t="n"/>
      <c r="D52" s="10" t="n"/>
      <c r="E52" s="10" t="n"/>
      <c r="F52" s="10" t="n"/>
      <c r="G52" s="10" t="n"/>
      <c r="H52" s="11">
        <f>IF($A52="","",SUM($C52:$G52))</f>
        <v/>
      </c>
      <c r="I52" s="10" t="n"/>
      <c r="J52" s="11">
        <f>IF($A52="","",IF($H52&gt;=12,4,IF($H52&gt;=8,3,IF($H52&gt;=4,2,1))))</f>
        <v/>
      </c>
      <c r="K52" s="11">
        <f>IF($A52="","",IF($C52=3,"D1=3 special categories → at least Critical",IF($I52="yes","regulated customer → at least High",IF($D52=3,"D2=3 privileged access → at least High",IF(AND($E52=3,$F52&gt;=2),"D3=3 and D4&gt;=2 single point of failure → at least High","—")))))</f>
        <v/>
      </c>
      <c r="L52" s="11">
        <f>IF($A52="","",MAX($J52,IF($C52=3,4,0),IF($D52=3,3,0),IF(AND($E52=3,$F52&gt;=2),3,0),IF($I52="yes",3,0)))</f>
        <v/>
      </c>
      <c r="M52" s="11">
        <f>IF($A52="","",CHOOSE($L52,"at renewal","every 2 years","annually","annually"))</f>
        <v/>
      </c>
      <c r="N52" s="11">
        <f>IF($A52="","",CHOOSE($L52,"Low","Medium","High","Critical"))</f>
        <v/>
      </c>
      <c r="O52" s="10" t="n"/>
    </row>
    <row r="53">
      <c r="A53" s="10" t="n"/>
      <c r="B53" s="10" t="n"/>
      <c r="C53" s="10" t="n"/>
      <c r="D53" s="10" t="n"/>
      <c r="E53" s="10" t="n"/>
      <c r="F53" s="10" t="n"/>
      <c r="G53" s="10" t="n"/>
      <c r="H53" s="11">
        <f>IF($A53="","",SUM($C53:$G53))</f>
        <v/>
      </c>
      <c r="I53" s="10" t="n"/>
      <c r="J53" s="11">
        <f>IF($A53="","",IF($H53&gt;=12,4,IF($H53&gt;=8,3,IF($H53&gt;=4,2,1))))</f>
        <v/>
      </c>
      <c r="K53" s="11">
        <f>IF($A53="","",IF($C53=3,"D1=3 special categories → at least Critical",IF($I53="yes","regulated customer → at least High",IF($D53=3,"D2=3 privileged access → at least High",IF(AND($E53=3,$F53&gt;=2),"D3=3 and D4&gt;=2 single point of failure → at least High","—")))))</f>
        <v/>
      </c>
      <c r="L53" s="11">
        <f>IF($A53="","",MAX($J53,IF($C53=3,4,0),IF($D53=3,3,0),IF(AND($E53=3,$F53&gt;=2),3,0),IF($I53="yes",3,0)))</f>
        <v/>
      </c>
      <c r="M53" s="11">
        <f>IF($A53="","",CHOOSE($L53,"at renewal","every 2 years","annually","annually"))</f>
        <v/>
      </c>
      <c r="N53" s="11">
        <f>IF($A53="","",CHOOSE($L53,"Low","Medium","High","Critical"))</f>
        <v/>
      </c>
      <c r="O53" s="10" t="n"/>
    </row>
    <row r="54">
      <c r="A54" s="10" t="n"/>
      <c r="B54" s="10" t="n"/>
      <c r="C54" s="10" t="n"/>
      <c r="D54" s="10" t="n"/>
      <c r="E54" s="10" t="n"/>
      <c r="F54" s="10" t="n"/>
      <c r="G54" s="10" t="n"/>
      <c r="H54" s="11">
        <f>IF($A54="","",SUM($C54:$G54))</f>
        <v/>
      </c>
      <c r="I54" s="10" t="n"/>
      <c r="J54" s="11">
        <f>IF($A54="","",IF($H54&gt;=12,4,IF($H54&gt;=8,3,IF($H54&gt;=4,2,1))))</f>
        <v/>
      </c>
      <c r="K54" s="11">
        <f>IF($A54="","",IF($C54=3,"D1=3 special categories → at least Critical",IF($I54="yes","regulated customer → at least High",IF($D54=3,"D2=3 privileged access → at least High",IF(AND($E54=3,$F54&gt;=2),"D3=3 and D4&gt;=2 single point of failure → at least High","—")))))</f>
        <v/>
      </c>
      <c r="L54" s="11">
        <f>IF($A54="","",MAX($J54,IF($C54=3,4,0),IF($D54=3,3,0),IF(AND($E54=3,$F54&gt;=2),3,0),IF($I54="yes",3,0)))</f>
        <v/>
      </c>
      <c r="M54" s="11">
        <f>IF($A54="","",CHOOSE($L54,"at renewal","every 2 years","annually","annually"))</f>
        <v/>
      </c>
      <c r="N54" s="11">
        <f>IF($A54="","",CHOOSE($L54,"Low","Medium","High","Critical"))</f>
        <v/>
      </c>
      <c r="O54" s="10" t="n"/>
    </row>
    <row r="55">
      <c r="A55" s="10" t="n"/>
      <c r="B55" s="10" t="n"/>
      <c r="C55" s="10" t="n"/>
      <c r="D55" s="10" t="n"/>
      <c r="E55" s="10" t="n"/>
      <c r="F55" s="10" t="n"/>
      <c r="G55" s="10" t="n"/>
      <c r="H55" s="11">
        <f>IF($A55="","",SUM($C55:$G55))</f>
        <v/>
      </c>
      <c r="I55" s="10" t="n"/>
      <c r="J55" s="11">
        <f>IF($A55="","",IF($H55&gt;=12,4,IF($H55&gt;=8,3,IF($H55&gt;=4,2,1))))</f>
        <v/>
      </c>
      <c r="K55" s="11">
        <f>IF($A55="","",IF($C55=3,"D1=3 special categories → at least Critical",IF($I55="yes","regulated customer → at least High",IF($D55=3,"D2=3 privileged access → at least High",IF(AND($E55=3,$F55&gt;=2),"D3=3 and D4&gt;=2 single point of failure → at least High","—")))))</f>
        <v/>
      </c>
      <c r="L55" s="11">
        <f>IF($A55="","",MAX($J55,IF($C55=3,4,0),IF($D55=3,3,0),IF(AND($E55=3,$F55&gt;=2),3,0),IF($I55="yes",3,0)))</f>
        <v/>
      </c>
      <c r="M55" s="11">
        <f>IF($A55="","",CHOOSE($L55,"at renewal","every 2 years","annually","annually"))</f>
        <v/>
      </c>
      <c r="N55" s="11">
        <f>IF($A55="","",CHOOSE($L55,"Low","Medium","High","Critical"))</f>
        <v/>
      </c>
      <c r="O55" s="10" t="n"/>
    </row>
    <row r="56">
      <c r="A56" s="10" t="n"/>
      <c r="B56" s="10" t="n"/>
      <c r="C56" s="10" t="n"/>
      <c r="D56" s="10" t="n"/>
      <c r="E56" s="10" t="n"/>
      <c r="F56" s="10" t="n"/>
      <c r="G56" s="10" t="n"/>
      <c r="H56" s="11">
        <f>IF($A56="","",SUM($C56:$G56))</f>
        <v/>
      </c>
      <c r="I56" s="10" t="n"/>
      <c r="J56" s="11">
        <f>IF($A56="","",IF($H56&gt;=12,4,IF($H56&gt;=8,3,IF($H56&gt;=4,2,1))))</f>
        <v/>
      </c>
      <c r="K56" s="11">
        <f>IF($A56="","",IF($C56=3,"D1=3 special categories → at least Critical",IF($I56="yes","regulated customer → at least High",IF($D56=3,"D2=3 privileged access → at least High",IF(AND($E56=3,$F56&gt;=2),"D3=3 and D4&gt;=2 single point of failure → at least High","—")))))</f>
        <v/>
      </c>
      <c r="L56" s="11">
        <f>IF($A56="","",MAX($J56,IF($C56=3,4,0),IF($D56=3,3,0),IF(AND($E56=3,$F56&gt;=2),3,0),IF($I56="yes",3,0)))</f>
        <v/>
      </c>
      <c r="M56" s="11">
        <f>IF($A56="","",CHOOSE($L56,"at renewal","every 2 years","annually","annually"))</f>
        <v/>
      </c>
      <c r="N56" s="11">
        <f>IF($A56="","",CHOOSE($L56,"Low","Medium","High","Critical"))</f>
        <v/>
      </c>
      <c r="O56" s="10" t="n"/>
    </row>
    <row r="57">
      <c r="A57" s="10" t="n"/>
      <c r="B57" s="10" t="n"/>
      <c r="C57" s="10" t="n"/>
      <c r="D57" s="10" t="n"/>
      <c r="E57" s="10" t="n"/>
      <c r="F57" s="10" t="n"/>
      <c r="G57" s="10" t="n"/>
      <c r="H57" s="11">
        <f>IF($A57="","",SUM($C57:$G57))</f>
        <v/>
      </c>
      <c r="I57" s="10" t="n"/>
      <c r="J57" s="11">
        <f>IF($A57="","",IF($H57&gt;=12,4,IF($H57&gt;=8,3,IF($H57&gt;=4,2,1))))</f>
        <v/>
      </c>
      <c r="K57" s="11">
        <f>IF($A57="","",IF($C57=3,"D1=3 special categories → at least Critical",IF($I57="yes","regulated customer → at least High",IF($D57=3,"D2=3 privileged access → at least High",IF(AND($E57=3,$F57&gt;=2),"D3=3 and D4&gt;=2 single point of failure → at least High","—")))))</f>
        <v/>
      </c>
      <c r="L57" s="11">
        <f>IF($A57="","",MAX($J57,IF($C57=3,4,0),IF($D57=3,3,0),IF(AND($E57=3,$F57&gt;=2),3,0),IF($I57="yes",3,0)))</f>
        <v/>
      </c>
      <c r="M57" s="11">
        <f>IF($A57="","",CHOOSE($L57,"at renewal","every 2 years","annually","annually"))</f>
        <v/>
      </c>
      <c r="N57" s="11">
        <f>IF($A57="","",CHOOSE($L57,"Low","Medium","High","Critical"))</f>
        <v/>
      </c>
      <c r="O57" s="10" t="n"/>
    </row>
    <row r="58">
      <c r="A58" s="10" t="n"/>
      <c r="B58" s="10" t="n"/>
      <c r="C58" s="10" t="n"/>
      <c r="D58" s="10" t="n"/>
      <c r="E58" s="10" t="n"/>
      <c r="F58" s="10" t="n"/>
      <c r="G58" s="10" t="n"/>
      <c r="H58" s="11">
        <f>IF($A58="","",SUM($C58:$G58))</f>
        <v/>
      </c>
      <c r="I58" s="10" t="n"/>
      <c r="J58" s="11">
        <f>IF($A58="","",IF($H58&gt;=12,4,IF($H58&gt;=8,3,IF($H58&gt;=4,2,1))))</f>
        <v/>
      </c>
      <c r="K58" s="11">
        <f>IF($A58="","",IF($C58=3,"D1=3 special categories → at least Critical",IF($I58="yes","regulated customer → at least High",IF($D58=3,"D2=3 privileged access → at least High",IF(AND($E58=3,$F58&gt;=2),"D3=3 and D4&gt;=2 single point of failure → at least High","—")))))</f>
        <v/>
      </c>
      <c r="L58" s="11">
        <f>IF($A58="","",MAX($J58,IF($C58=3,4,0),IF($D58=3,3,0),IF(AND($E58=3,$F58&gt;=2),3,0),IF($I58="yes",3,0)))</f>
        <v/>
      </c>
      <c r="M58" s="11">
        <f>IF($A58="","",CHOOSE($L58,"at renewal","every 2 years","annually","annually"))</f>
        <v/>
      </c>
      <c r="N58" s="11">
        <f>IF($A58="","",CHOOSE($L58,"Low","Medium","High","Critical"))</f>
        <v/>
      </c>
      <c r="O58" s="10" t="n"/>
    </row>
    <row r="59">
      <c r="A59" s="10" t="n"/>
      <c r="B59" s="10" t="n"/>
      <c r="C59" s="10" t="n"/>
      <c r="D59" s="10" t="n"/>
      <c r="E59" s="10" t="n"/>
      <c r="F59" s="10" t="n"/>
      <c r="G59" s="10" t="n"/>
      <c r="H59" s="11">
        <f>IF($A59="","",SUM($C59:$G59))</f>
        <v/>
      </c>
      <c r="I59" s="10" t="n"/>
      <c r="J59" s="11">
        <f>IF($A59="","",IF($H59&gt;=12,4,IF($H59&gt;=8,3,IF($H59&gt;=4,2,1))))</f>
        <v/>
      </c>
      <c r="K59" s="11">
        <f>IF($A59="","",IF($C59=3,"D1=3 special categories → at least Critical",IF($I59="yes","regulated customer → at least High",IF($D59=3,"D2=3 privileged access → at least High",IF(AND($E59=3,$F59&gt;=2),"D3=3 and D4&gt;=2 single point of failure → at least High","—")))))</f>
        <v/>
      </c>
      <c r="L59" s="11">
        <f>IF($A59="","",MAX($J59,IF($C59=3,4,0),IF($D59=3,3,0),IF(AND($E59=3,$F59&gt;=2),3,0),IF($I59="yes",3,0)))</f>
        <v/>
      </c>
      <c r="M59" s="11">
        <f>IF($A59="","",CHOOSE($L59,"at renewal","every 2 years","annually","annually"))</f>
        <v/>
      </c>
      <c r="N59" s="11">
        <f>IF($A59="","",CHOOSE($L59,"Low","Medium","High","Critical"))</f>
        <v/>
      </c>
      <c r="O59" s="10" t="n"/>
    </row>
    <row r="60">
      <c r="A60" s="10" t="n"/>
      <c r="B60" s="10" t="n"/>
      <c r="C60" s="10" t="n"/>
      <c r="D60" s="10" t="n"/>
      <c r="E60" s="10" t="n"/>
      <c r="F60" s="10" t="n"/>
      <c r="G60" s="10" t="n"/>
      <c r="H60" s="11">
        <f>IF($A60="","",SUM($C60:$G60))</f>
        <v/>
      </c>
      <c r="I60" s="10" t="n"/>
      <c r="J60" s="11">
        <f>IF($A60="","",IF($H60&gt;=12,4,IF($H60&gt;=8,3,IF($H60&gt;=4,2,1))))</f>
        <v/>
      </c>
      <c r="K60" s="11">
        <f>IF($A60="","",IF($C60=3,"D1=3 special categories → at least Critical",IF($I60="yes","regulated customer → at least High",IF($D60=3,"D2=3 privileged access → at least High",IF(AND($E60=3,$F60&gt;=2),"D3=3 and D4&gt;=2 single point of failure → at least High","—")))))</f>
        <v/>
      </c>
      <c r="L60" s="11">
        <f>IF($A60="","",MAX($J60,IF($C60=3,4,0),IF($D60=3,3,0),IF(AND($E60=3,$F60&gt;=2),3,0),IF($I60="yes",3,0)))</f>
        <v/>
      </c>
      <c r="M60" s="11">
        <f>IF($A60="","",CHOOSE($L60,"at renewal","every 2 years","annually","annually"))</f>
        <v/>
      </c>
      <c r="N60" s="11">
        <f>IF($A60="","",CHOOSE($L60,"Low","Medium","High","Critical"))</f>
        <v/>
      </c>
      <c r="O60" s="10" t="n"/>
    </row>
    <row r="61">
      <c r="A61" s="10" t="n"/>
      <c r="B61" s="10" t="n"/>
      <c r="C61" s="10" t="n"/>
      <c r="D61" s="10" t="n"/>
      <c r="E61" s="10" t="n"/>
      <c r="F61" s="10" t="n"/>
      <c r="G61" s="10" t="n"/>
      <c r="H61" s="11">
        <f>IF($A61="","",SUM($C61:$G61))</f>
        <v/>
      </c>
      <c r="I61" s="10" t="n"/>
      <c r="J61" s="11">
        <f>IF($A61="","",IF($H61&gt;=12,4,IF($H61&gt;=8,3,IF($H61&gt;=4,2,1))))</f>
        <v/>
      </c>
      <c r="K61" s="11">
        <f>IF($A61="","",IF($C61=3,"D1=3 special categories → at least Critical",IF($I61="yes","regulated customer → at least High",IF($D61=3,"D2=3 privileged access → at least High",IF(AND($E61=3,$F61&gt;=2),"D3=3 and D4&gt;=2 single point of failure → at least High","—")))))</f>
        <v/>
      </c>
      <c r="L61" s="11">
        <f>IF($A61="","",MAX($J61,IF($C61=3,4,0),IF($D61=3,3,0),IF(AND($E61=3,$F61&gt;=2),3,0),IF($I61="yes",3,0)))</f>
        <v/>
      </c>
      <c r="M61" s="11">
        <f>IF($A61="","",CHOOSE($L61,"at renewal","every 2 years","annually","annually"))</f>
        <v/>
      </c>
      <c r="N61" s="11">
        <f>IF($A61="","",CHOOSE($L61,"Low","Medium","High","Critical"))</f>
        <v/>
      </c>
      <c r="O61" s="10" t="n"/>
    </row>
    <row r="62">
      <c r="A62" s="10" t="n"/>
      <c r="B62" s="10" t="n"/>
      <c r="C62" s="10" t="n"/>
      <c r="D62" s="10" t="n"/>
      <c r="E62" s="10" t="n"/>
      <c r="F62" s="10" t="n"/>
      <c r="G62" s="10" t="n"/>
      <c r="H62" s="11">
        <f>IF($A62="","",SUM($C62:$G62))</f>
        <v/>
      </c>
      <c r="I62" s="10" t="n"/>
      <c r="J62" s="11">
        <f>IF($A62="","",IF($H62&gt;=12,4,IF($H62&gt;=8,3,IF($H62&gt;=4,2,1))))</f>
        <v/>
      </c>
      <c r="K62" s="11">
        <f>IF($A62="","",IF($C62=3,"D1=3 special categories → at least Critical",IF($I62="yes","regulated customer → at least High",IF($D62=3,"D2=3 privileged access → at least High",IF(AND($E62=3,$F62&gt;=2),"D3=3 and D4&gt;=2 single point of failure → at least High","—")))))</f>
        <v/>
      </c>
      <c r="L62" s="11">
        <f>IF($A62="","",MAX($J62,IF($C62=3,4,0),IF($D62=3,3,0),IF(AND($E62=3,$F62&gt;=2),3,0),IF($I62="yes",3,0)))</f>
        <v/>
      </c>
      <c r="M62" s="11">
        <f>IF($A62="","",CHOOSE($L62,"at renewal","every 2 years","annually","annually"))</f>
        <v/>
      </c>
      <c r="N62" s="11">
        <f>IF($A62="","",CHOOSE($L62,"Low","Medium","High","Critical"))</f>
        <v/>
      </c>
      <c r="O62" s="10" t="n"/>
    </row>
    <row r="63">
      <c r="A63" s="10" t="n"/>
      <c r="B63" s="10" t="n"/>
      <c r="C63" s="10" t="n"/>
      <c r="D63" s="10" t="n"/>
      <c r="E63" s="10" t="n"/>
      <c r="F63" s="10" t="n"/>
      <c r="G63" s="10" t="n"/>
      <c r="H63" s="11">
        <f>IF($A63="","",SUM($C63:$G63))</f>
        <v/>
      </c>
      <c r="I63" s="10" t="n"/>
      <c r="J63" s="11">
        <f>IF($A63="","",IF($H63&gt;=12,4,IF($H63&gt;=8,3,IF($H63&gt;=4,2,1))))</f>
        <v/>
      </c>
      <c r="K63" s="11">
        <f>IF($A63="","",IF($C63=3,"D1=3 special categories → at least Critical",IF($I63="yes","regulated customer → at least High",IF($D63=3,"D2=3 privileged access → at least High",IF(AND($E63=3,$F63&gt;=2),"D3=3 and D4&gt;=2 single point of failure → at least High","—")))))</f>
        <v/>
      </c>
      <c r="L63" s="11">
        <f>IF($A63="","",MAX($J63,IF($C63=3,4,0),IF($D63=3,3,0),IF(AND($E63=3,$F63&gt;=2),3,0),IF($I63="yes",3,0)))</f>
        <v/>
      </c>
      <c r="M63" s="11">
        <f>IF($A63="","",CHOOSE($L63,"at renewal","every 2 years","annually","annually"))</f>
        <v/>
      </c>
      <c r="N63" s="11">
        <f>IF($A63="","",CHOOSE($L63,"Low","Medium","High","Critical"))</f>
        <v/>
      </c>
      <c r="O63" s="10" t="n"/>
    </row>
    <row r="64">
      <c r="A64" s="10" t="n"/>
      <c r="B64" s="10" t="n"/>
      <c r="C64" s="10" t="n"/>
      <c r="D64" s="10" t="n"/>
      <c r="E64" s="10" t="n"/>
      <c r="F64" s="10" t="n"/>
      <c r="G64" s="10" t="n"/>
      <c r="H64" s="11">
        <f>IF($A64="","",SUM($C64:$G64))</f>
        <v/>
      </c>
      <c r="I64" s="10" t="n"/>
      <c r="J64" s="11">
        <f>IF($A64="","",IF($H64&gt;=12,4,IF($H64&gt;=8,3,IF($H64&gt;=4,2,1))))</f>
        <v/>
      </c>
      <c r="K64" s="11">
        <f>IF($A64="","",IF($C64=3,"D1=3 special categories → at least Critical",IF($I64="yes","regulated customer → at least High",IF($D64=3,"D2=3 privileged access → at least High",IF(AND($E64=3,$F64&gt;=2),"D3=3 and D4&gt;=2 single point of failure → at least High","—")))))</f>
        <v/>
      </c>
      <c r="L64" s="11">
        <f>IF($A64="","",MAX($J64,IF($C64=3,4,0),IF($D64=3,3,0),IF(AND($E64=3,$F64&gt;=2),3,0),IF($I64="yes",3,0)))</f>
        <v/>
      </c>
      <c r="M64" s="11">
        <f>IF($A64="","",CHOOSE($L64,"at renewal","every 2 years","annually","annually"))</f>
        <v/>
      </c>
      <c r="N64" s="11">
        <f>IF($A64="","",CHOOSE($L64,"Low","Medium","High","Critical"))</f>
        <v/>
      </c>
      <c r="O64" s="10" t="n"/>
    </row>
    <row r="65">
      <c r="A65" s="10" t="n"/>
      <c r="B65" s="10" t="n"/>
      <c r="C65" s="10" t="n"/>
      <c r="D65" s="10" t="n"/>
      <c r="E65" s="10" t="n"/>
      <c r="F65" s="10" t="n"/>
      <c r="G65" s="10" t="n"/>
      <c r="H65" s="11">
        <f>IF($A65="","",SUM($C65:$G65))</f>
        <v/>
      </c>
      <c r="I65" s="10" t="n"/>
      <c r="J65" s="11">
        <f>IF($A65="","",IF($H65&gt;=12,4,IF($H65&gt;=8,3,IF($H65&gt;=4,2,1))))</f>
        <v/>
      </c>
      <c r="K65" s="11">
        <f>IF($A65="","",IF($C65=3,"D1=3 special categories → at least Critical",IF($I65="yes","regulated customer → at least High",IF($D65=3,"D2=3 privileged access → at least High",IF(AND($E65=3,$F65&gt;=2),"D3=3 and D4&gt;=2 single point of failure → at least High","—")))))</f>
        <v/>
      </c>
      <c r="L65" s="11">
        <f>IF($A65="","",MAX($J65,IF($C65=3,4,0),IF($D65=3,3,0),IF(AND($E65=3,$F65&gt;=2),3,0),IF($I65="yes",3,0)))</f>
        <v/>
      </c>
      <c r="M65" s="11">
        <f>IF($A65="","",CHOOSE($L65,"at renewal","every 2 years","annually","annually"))</f>
        <v/>
      </c>
      <c r="N65" s="11">
        <f>IF($A65="","",CHOOSE($L65,"Low","Medium","High","Critical"))</f>
        <v/>
      </c>
      <c r="O65" s="10" t="n"/>
    </row>
    <row r="66">
      <c r="A66" s="10" t="n"/>
      <c r="B66" s="10" t="n"/>
      <c r="C66" s="10" t="n"/>
      <c r="D66" s="10" t="n"/>
      <c r="E66" s="10" t="n"/>
      <c r="F66" s="10" t="n"/>
      <c r="G66" s="10" t="n"/>
      <c r="H66" s="11">
        <f>IF($A66="","",SUM($C66:$G66))</f>
        <v/>
      </c>
      <c r="I66" s="10" t="n"/>
      <c r="J66" s="11">
        <f>IF($A66="","",IF($H66&gt;=12,4,IF($H66&gt;=8,3,IF($H66&gt;=4,2,1))))</f>
        <v/>
      </c>
      <c r="K66" s="11">
        <f>IF($A66="","",IF($C66=3,"D1=3 special categories → at least Critical",IF($I66="yes","regulated customer → at least High",IF($D66=3,"D2=3 privileged access → at least High",IF(AND($E66=3,$F66&gt;=2),"D3=3 and D4&gt;=2 single point of failure → at least High","—")))))</f>
        <v/>
      </c>
      <c r="L66" s="11">
        <f>IF($A66="","",MAX($J66,IF($C66=3,4,0),IF($D66=3,3,0),IF(AND($E66=3,$F66&gt;=2),3,0),IF($I66="yes",3,0)))</f>
        <v/>
      </c>
      <c r="M66" s="11">
        <f>IF($A66="","",CHOOSE($L66,"at renewal","every 2 years","annually","annually"))</f>
        <v/>
      </c>
      <c r="N66" s="11">
        <f>IF($A66="","",CHOOSE($L66,"Low","Medium","High","Critical"))</f>
        <v/>
      </c>
      <c r="O66" s="10" t="n"/>
    </row>
    <row r="67">
      <c r="A67" s="10" t="n"/>
      <c r="B67" s="10" t="n"/>
      <c r="C67" s="10" t="n"/>
      <c r="D67" s="10" t="n"/>
      <c r="E67" s="10" t="n"/>
      <c r="F67" s="10" t="n"/>
      <c r="G67" s="10" t="n"/>
      <c r="H67" s="11">
        <f>IF($A67="","",SUM($C67:$G67))</f>
        <v/>
      </c>
      <c r="I67" s="10" t="n"/>
      <c r="J67" s="11">
        <f>IF($A67="","",IF($H67&gt;=12,4,IF($H67&gt;=8,3,IF($H67&gt;=4,2,1))))</f>
        <v/>
      </c>
      <c r="K67" s="11">
        <f>IF($A67="","",IF($C67=3,"D1=3 special categories → at least Critical",IF($I67="yes","regulated customer → at least High",IF($D67=3,"D2=3 privileged access → at least High",IF(AND($E67=3,$F67&gt;=2),"D3=3 and D4&gt;=2 single point of failure → at least High","—")))))</f>
        <v/>
      </c>
      <c r="L67" s="11">
        <f>IF($A67="","",MAX($J67,IF($C67=3,4,0),IF($D67=3,3,0),IF(AND($E67=3,$F67&gt;=2),3,0),IF($I67="yes",3,0)))</f>
        <v/>
      </c>
      <c r="M67" s="11">
        <f>IF($A67="","",CHOOSE($L67,"at renewal","every 2 years","annually","annually"))</f>
        <v/>
      </c>
      <c r="N67" s="11">
        <f>IF($A67="","",CHOOSE($L67,"Low","Medium","High","Critical"))</f>
        <v/>
      </c>
      <c r="O67" s="10" t="n"/>
    </row>
    <row r="68">
      <c r="A68" s="10" t="n"/>
      <c r="B68" s="10" t="n"/>
      <c r="C68" s="10" t="n"/>
      <c r="D68" s="10" t="n"/>
      <c r="E68" s="10" t="n"/>
      <c r="F68" s="10" t="n"/>
      <c r="G68" s="10" t="n"/>
      <c r="H68" s="11">
        <f>IF($A68="","",SUM($C68:$G68))</f>
        <v/>
      </c>
      <c r="I68" s="10" t="n"/>
      <c r="J68" s="11">
        <f>IF($A68="","",IF($H68&gt;=12,4,IF($H68&gt;=8,3,IF($H68&gt;=4,2,1))))</f>
        <v/>
      </c>
      <c r="K68" s="11">
        <f>IF($A68="","",IF($C68=3,"D1=3 special categories → at least Critical",IF($I68="yes","regulated customer → at least High",IF($D68=3,"D2=3 privileged access → at least High",IF(AND($E68=3,$F68&gt;=2),"D3=3 and D4&gt;=2 single point of failure → at least High","—")))))</f>
        <v/>
      </c>
      <c r="L68" s="11">
        <f>IF($A68="","",MAX($J68,IF($C68=3,4,0),IF($D68=3,3,0),IF(AND($E68=3,$F68&gt;=2),3,0),IF($I68="yes",3,0)))</f>
        <v/>
      </c>
      <c r="M68" s="11">
        <f>IF($A68="","",CHOOSE($L68,"at renewal","every 2 years","annually","annually"))</f>
        <v/>
      </c>
      <c r="N68" s="11">
        <f>IF($A68="","",CHOOSE($L68,"Low","Medium","High","Critical"))</f>
        <v/>
      </c>
      <c r="O68" s="10" t="n"/>
    </row>
    <row r="69">
      <c r="A69" s="10" t="n"/>
      <c r="B69" s="10" t="n"/>
      <c r="C69" s="10" t="n"/>
      <c r="D69" s="10" t="n"/>
      <c r="E69" s="10" t="n"/>
      <c r="F69" s="10" t="n"/>
      <c r="G69" s="10" t="n"/>
      <c r="H69" s="11">
        <f>IF($A69="","",SUM($C69:$G69))</f>
        <v/>
      </c>
      <c r="I69" s="10" t="n"/>
      <c r="J69" s="11">
        <f>IF($A69="","",IF($H69&gt;=12,4,IF($H69&gt;=8,3,IF($H69&gt;=4,2,1))))</f>
        <v/>
      </c>
      <c r="K69" s="11">
        <f>IF($A69="","",IF($C69=3,"D1=3 special categories → at least Critical",IF($I69="yes","regulated customer → at least High",IF($D69=3,"D2=3 privileged access → at least High",IF(AND($E69=3,$F69&gt;=2),"D3=3 and D4&gt;=2 single point of failure → at least High","—")))))</f>
        <v/>
      </c>
      <c r="L69" s="11">
        <f>IF($A69="","",MAX($J69,IF($C69=3,4,0),IF($D69=3,3,0),IF(AND($E69=3,$F69&gt;=2),3,0),IF($I69="yes",3,0)))</f>
        <v/>
      </c>
      <c r="M69" s="11">
        <f>IF($A69="","",CHOOSE($L69,"at renewal","every 2 years","annually","annually"))</f>
        <v/>
      </c>
      <c r="N69" s="11">
        <f>IF($A69="","",CHOOSE($L69,"Low","Medium","High","Critical"))</f>
        <v/>
      </c>
      <c r="O69" s="10" t="n"/>
    </row>
    <row r="70">
      <c r="A70" s="10" t="n"/>
      <c r="B70" s="10" t="n"/>
      <c r="C70" s="10" t="n"/>
      <c r="D70" s="10" t="n"/>
      <c r="E70" s="10" t="n"/>
      <c r="F70" s="10" t="n"/>
      <c r="G70" s="10" t="n"/>
      <c r="H70" s="11">
        <f>IF($A70="","",SUM($C70:$G70))</f>
        <v/>
      </c>
      <c r="I70" s="10" t="n"/>
      <c r="J70" s="11">
        <f>IF($A70="","",IF($H70&gt;=12,4,IF($H70&gt;=8,3,IF($H70&gt;=4,2,1))))</f>
        <v/>
      </c>
      <c r="K70" s="11">
        <f>IF($A70="","",IF($C70=3,"D1=3 special categories → at least Critical",IF($I70="yes","regulated customer → at least High",IF($D70=3,"D2=3 privileged access → at least High",IF(AND($E70=3,$F70&gt;=2),"D3=3 and D4&gt;=2 single point of failure → at least High","—")))))</f>
        <v/>
      </c>
      <c r="L70" s="11">
        <f>IF($A70="","",MAX($J70,IF($C70=3,4,0),IF($D70=3,3,0),IF(AND($E70=3,$F70&gt;=2),3,0),IF($I70="yes",3,0)))</f>
        <v/>
      </c>
      <c r="M70" s="11">
        <f>IF($A70="","",CHOOSE($L70,"at renewal","every 2 years","annually","annually"))</f>
        <v/>
      </c>
      <c r="N70" s="11">
        <f>IF($A70="","",CHOOSE($L70,"Low","Medium","High","Critical"))</f>
        <v/>
      </c>
      <c r="O70" s="10" t="n"/>
    </row>
    <row r="71">
      <c r="A71" s="10" t="n"/>
      <c r="B71" s="10" t="n"/>
      <c r="C71" s="10" t="n"/>
      <c r="D71" s="10" t="n"/>
      <c r="E71" s="10" t="n"/>
      <c r="F71" s="10" t="n"/>
      <c r="G71" s="10" t="n"/>
      <c r="H71" s="11">
        <f>IF($A71="","",SUM($C71:$G71))</f>
        <v/>
      </c>
      <c r="I71" s="10" t="n"/>
      <c r="J71" s="11">
        <f>IF($A71="","",IF($H71&gt;=12,4,IF($H71&gt;=8,3,IF($H71&gt;=4,2,1))))</f>
        <v/>
      </c>
      <c r="K71" s="11">
        <f>IF($A71="","",IF($C71=3,"D1=3 special categories → at least Critical",IF($I71="yes","regulated customer → at least High",IF($D71=3,"D2=3 privileged access → at least High",IF(AND($E71=3,$F71&gt;=2),"D3=3 and D4&gt;=2 single point of failure → at least High","—")))))</f>
        <v/>
      </c>
      <c r="L71" s="11">
        <f>IF($A71="","",MAX($J71,IF($C71=3,4,0),IF($D71=3,3,0),IF(AND($E71=3,$F71&gt;=2),3,0),IF($I71="yes",3,0)))</f>
        <v/>
      </c>
      <c r="M71" s="11">
        <f>IF($A71="","",CHOOSE($L71,"at renewal","every 2 years","annually","annually"))</f>
        <v/>
      </c>
      <c r="N71" s="11">
        <f>IF($A71="","",CHOOSE($L71,"Low","Medium","High","Critical"))</f>
        <v/>
      </c>
      <c r="O71" s="10" t="n"/>
    </row>
    <row r="72">
      <c r="A72" s="10" t="n"/>
      <c r="B72" s="10" t="n"/>
      <c r="C72" s="10" t="n"/>
      <c r="D72" s="10" t="n"/>
      <c r="E72" s="10" t="n"/>
      <c r="F72" s="10" t="n"/>
      <c r="G72" s="10" t="n"/>
      <c r="H72" s="11">
        <f>IF($A72="","",SUM($C72:$G72))</f>
        <v/>
      </c>
      <c r="I72" s="10" t="n"/>
      <c r="J72" s="11">
        <f>IF($A72="","",IF($H72&gt;=12,4,IF($H72&gt;=8,3,IF($H72&gt;=4,2,1))))</f>
        <v/>
      </c>
      <c r="K72" s="11">
        <f>IF($A72="","",IF($C72=3,"D1=3 special categories → at least Critical",IF($I72="yes","regulated customer → at least High",IF($D72=3,"D2=3 privileged access → at least High",IF(AND($E72=3,$F72&gt;=2),"D3=3 and D4&gt;=2 single point of failure → at least High","—")))))</f>
        <v/>
      </c>
      <c r="L72" s="11">
        <f>IF($A72="","",MAX($J72,IF($C72=3,4,0),IF($D72=3,3,0),IF(AND($E72=3,$F72&gt;=2),3,0),IF($I72="yes",3,0)))</f>
        <v/>
      </c>
      <c r="M72" s="11">
        <f>IF($A72="","",CHOOSE($L72,"at renewal","every 2 years","annually","annually"))</f>
        <v/>
      </c>
      <c r="N72" s="11">
        <f>IF($A72="","",CHOOSE($L72,"Low","Medium","High","Critical"))</f>
        <v/>
      </c>
      <c r="O72" s="10" t="n"/>
    </row>
    <row r="73">
      <c r="A73" s="10" t="n"/>
      <c r="B73" s="10" t="n"/>
      <c r="C73" s="10" t="n"/>
      <c r="D73" s="10" t="n"/>
      <c r="E73" s="10" t="n"/>
      <c r="F73" s="10" t="n"/>
      <c r="G73" s="10" t="n"/>
      <c r="H73" s="11">
        <f>IF($A73="","",SUM($C73:$G73))</f>
        <v/>
      </c>
      <c r="I73" s="10" t="n"/>
      <c r="J73" s="11">
        <f>IF($A73="","",IF($H73&gt;=12,4,IF($H73&gt;=8,3,IF($H73&gt;=4,2,1))))</f>
        <v/>
      </c>
      <c r="K73" s="11">
        <f>IF($A73="","",IF($C73=3,"D1=3 special categories → at least Critical",IF($I73="yes","regulated customer → at least High",IF($D73=3,"D2=3 privileged access → at least High",IF(AND($E73=3,$F73&gt;=2),"D3=3 and D4&gt;=2 single point of failure → at least High","—")))))</f>
        <v/>
      </c>
      <c r="L73" s="11">
        <f>IF($A73="","",MAX($J73,IF($C73=3,4,0),IF($D73=3,3,0),IF(AND($E73=3,$F73&gt;=2),3,0),IF($I73="yes",3,0)))</f>
        <v/>
      </c>
      <c r="M73" s="11">
        <f>IF($A73="","",CHOOSE($L73,"at renewal","every 2 years","annually","annually"))</f>
        <v/>
      </c>
      <c r="N73" s="11">
        <f>IF($A73="","",CHOOSE($L73,"Low","Medium","High","Critical"))</f>
        <v/>
      </c>
      <c r="O73" s="10" t="n"/>
    </row>
    <row r="74">
      <c r="A74" s="10" t="n"/>
      <c r="B74" s="10" t="n"/>
      <c r="C74" s="10" t="n"/>
      <c r="D74" s="10" t="n"/>
      <c r="E74" s="10" t="n"/>
      <c r="F74" s="10" t="n"/>
      <c r="G74" s="10" t="n"/>
      <c r="H74" s="11">
        <f>IF($A74="","",SUM($C74:$G74))</f>
        <v/>
      </c>
      <c r="I74" s="10" t="n"/>
      <c r="J74" s="11">
        <f>IF($A74="","",IF($H74&gt;=12,4,IF($H74&gt;=8,3,IF($H74&gt;=4,2,1))))</f>
        <v/>
      </c>
      <c r="K74" s="11">
        <f>IF($A74="","",IF($C74=3,"D1=3 special categories → at least Critical",IF($I74="yes","regulated customer → at least High",IF($D74=3,"D2=3 privileged access → at least High",IF(AND($E74=3,$F74&gt;=2),"D3=3 and D4&gt;=2 single point of failure → at least High","—")))))</f>
        <v/>
      </c>
      <c r="L74" s="11">
        <f>IF($A74="","",MAX($J74,IF($C74=3,4,0),IF($D74=3,3,0),IF(AND($E74=3,$F74&gt;=2),3,0),IF($I74="yes",3,0)))</f>
        <v/>
      </c>
      <c r="M74" s="11">
        <f>IF($A74="","",CHOOSE($L74,"at renewal","every 2 years","annually","annually"))</f>
        <v/>
      </c>
      <c r="N74" s="11">
        <f>IF($A74="","",CHOOSE($L74,"Low","Medium","High","Critical"))</f>
        <v/>
      </c>
      <c r="O74" s="10" t="n"/>
    </row>
    <row r="75">
      <c r="A75" s="10" t="n"/>
      <c r="B75" s="10" t="n"/>
      <c r="C75" s="10" t="n"/>
      <c r="D75" s="10" t="n"/>
      <c r="E75" s="10" t="n"/>
      <c r="F75" s="10" t="n"/>
      <c r="G75" s="10" t="n"/>
      <c r="H75" s="11">
        <f>IF($A75="","",SUM($C75:$G75))</f>
        <v/>
      </c>
      <c r="I75" s="10" t="n"/>
      <c r="J75" s="11">
        <f>IF($A75="","",IF($H75&gt;=12,4,IF($H75&gt;=8,3,IF($H75&gt;=4,2,1))))</f>
        <v/>
      </c>
      <c r="K75" s="11">
        <f>IF($A75="","",IF($C75=3,"D1=3 special categories → at least Critical",IF($I75="yes","regulated customer → at least High",IF($D75=3,"D2=3 privileged access → at least High",IF(AND($E75=3,$F75&gt;=2),"D3=3 and D4&gt;=2 single point of failure → at least High","—")))))</f>
        <v/>
      </c>
      <c r="L75" s="11">
        <f>IF($A75="","",MAX($J75,IF($C75=3,4,0),IF($D75=3,3,0),IF(AND($E75=3,$F75&gt;=2),3,0),IF($I75="yes",3,0)))</f>
        <v/>
      </c>
      <c r="M75" s="11">
        <f>IF($A75="","",CHOOSE($L75,"at renewal","every 2 years","annually","annually"))</f>
        <v/>
      </c>
      <c r="N75" s="11">
        <f>IF($A75="","",CHOOSE($L75,"Low","Medium","High","Critical"))</f>
        <v/>
      </c>
      <c r="O75" s="10" t="n"/>
    </row>
    <row r="76">
      <c r="A76" s="10" t="n"/>
      <c r="B76" s="10" t="n"/>
      <c r="C76" s="10" t="n"/>
      <c r="D76" s="10" t="n"/>
      <c r="E76" s="10" t="n"/>
      <c r="F76" s="10" t="n"/>
      <c r="G76" s="10" t="n"/>
      <c r="H76" s="11">
        <f>IF($A76="","",SUM($C76:$G76))</f>
        <v/>
      </c>
      <c r="I76" s="10" t="n"/>
      <c r="J76" s="11">
        <f>IF($A76="","",IF($H76&gt;=12,4,IF($H76&gt;=8,3,IF($H76&gt;=4,2,1))))</f>
        <v/>
      </c>
      <c r="K76" s="11">
        <f>IF($A76="","",IF($C76=3,"D1=3 special categories → at least Critical",IF($I76="yes","regulated customer → at least High",IF($D76=3,"D2=3 privileged access → at least High",IF(AND($E76=3,$F76&gt;=2),"D3=3 and D4&gt;=2 single point of failure → at least High","—")))))</f>
        <v/>
      </c>
      <c r="L76" s="11">
        <f>IF($A76="","",MAX($J76,IF($C76=3,4,0),IF($D76=3,3,0),IF(AND($E76=3,$F76&gt;=2),3,0),IF($I76="yes",3,0)))</f>
        <v/>
      </c>
      <c r="M76" s="11">
        <f>IF($A76="","",CHOOSE($L76,"at renewal","every 2 years","annually","annually"))</f>
        <v/>
      </c>
      <c r="N76" s="11">
        <f>IF($A76="","",CHOOSE($L76,"Low","Medium","High","Critical"))</f>
        <v/>
      </c>
      <c r="O76" s="10" t="n"/>
    </row>
    <row r="77">
      <c r="A77" s="10" t="n"/>
      <c r="B77" s="10" t="n"/>
      <c r="C77" s="10" t="n"/>
      <c r="D77" s="10" t="n"/>
      <c r="E77" s="10" t="n"/>
      <c r="F77" s="10" t="n"/>
      <c r="G77" s="10" t="n"/>
      <c r="H77" s="11">
        <f>IF($A77="","",SUM($C77:$G77))</f>
        <v/>
      </c>
      <c r="I77" s="10" t="n"/>
      <c r="J77" s="11">
        <f>IF($A77="","",IF($H77&gt;=12,4,IF($H77&gt;=8,3,IF($H77&gt;=4,2,1))))</f>
        <v/>
      </c>
      <c r="K77" s="11">
        <f>IF($A77="","",IF($C77=3,"D1=3 special categories → at least Critical",IF($I77="yes","regulated customer → at least High",IF($D77=3,"D2=3 privileged access → at least High",IF(AND($E77=3,$F77&gt;=2),"D3=3 and D4&gt;=2 single point of failure → at least High","—")))))</f>
        <v/>
      </c>
      <c r="L77" s="11">
        <f>IF($A77="","",MAX($J77,IF($C77=3,4,0),IF($D77=3,3,0),IF(AND($E77=3,$F77&gt;=2),3,0),IF($I77="yes",3,0)))</f>
        <v/>
      </c>
      <c r="M77" s="11">
        <f>IF($A77="","",CHOOSE($L77,"at renewal","every 2 years","annually","annually"))</f>
        <v/>
      </c>
      <c r="N77" s="11">
        <f>IF($A77="","",CHOOSE($L77,"Low","Medium","High","Critical"))</f>
        <v/>
      </c>
      <c r="O77" s="10" t="n"/>
    </row>
    <row r="78">
      <c r="A78" s="10" t="n"/>
      <c r="B78" s="10" t="n"/>
      <c r="C78" s="10" t="n"/>
      <c r="D78" s="10" t="n"/>
      <c r="E78" s="10" t="n"/>
      <c r="F78" s="10" t="n"/>
      <c r="G78" s="10" t="n"/>
      <c r="H78" s="11">
        <f>IF($A78="","",SUM($C78:$G78))</f>
        <v/>
      </c>
      <c r="I78" s="10" t="n"/>
      <c r="J78" s="11">
        <f>IF($A78="","",IF($H78&gt;=12,4,IF($H78&gt;=8,3,IF($H78&gt;=4,2,1))))</f>
        <v/>
      </c>
      <c r="K78" s="11">
        <f>IF($A78="","",IF($C78=3,"D1=3 special categories → at least Critical",IF($I78="yes","regulated customer → at least High",IF($D78=3,"D2=3 privileged access → at least High",IF(AND($E78=3,$F78&gt;=2),"D3=3 and D4&gt;=2 single point of failure → at least High","—")))))</f>
        <v/>
      </c>
      <c r="L78" s="11">
        <f>IF($A78="","",MAX($J78,IF($C78=3,4,0),IF($D78=3,3,0),IF(AND($E78=3,$F78&gt;=2),3,0),IF($I78="yes",3,0)))</f>
        <v/>
      </c>
      <c r="M78" s="11">
        <f>IF($A78="","",CHOOSE($L78,"at renewal","every 2 years","annually","annually"))</f>
        <v/>
      </c>
      <c r="N78" s="11">
        <f>IF($A78="","",CHOOSE($L78,"Low","Medium","High","Critical"))</f>
        <v/>
      </c>
      <c r="O78" s="10" t="n"/>
    </row>
    <row r="79">
      <c r="A79" s="10" t="n"/>
      <c r="B79" s="10" t="n"/>
      <c r="C79" s="10" t="n"/>
      <c r="D79" s="10" t="n"/>
      <c r="E79" s="10" t="n"/>
      <c r="F79" s="10" t="n"/>
      <c r="G79" s="10" t="n"/>
      <c r="H79" s="11">
        <f>IF($A79="","",SUM($C79:$G79))</f>
        <v/>
      </c>
      <c r="I79" s="10" t="n"/>
      <c r="J79" s="11">
        <f>IF($A79="","",IF($H79&gt;=12,4,IF($H79&gt;=8,3,IF($H79&gt;=4,2,1))))</f>
        <v/>
      </c>
      <c r="K79" s="11">
        <f>IF($A79="","",IF($C79=3,"D1=3 special categories → at least Critical",IF($I79="yes","regulated customer → at least High",IF($D79=3,"D2=3 privileged access → at least High",IF(AND($E79=3,$F79&gt;=2),"D3=3 and D4&gt;=2 single point of failure → at least High","—")))))</f>
        <v/>
      </c>
      <c r="L79" s="11">
        <f>IF($A79="","",MAX($J79,IF($C79=3,4,0),IF($D79=3,3,0),IF(AND($E79=3,$F79&gt;=2),3,0),IF($I79="yes",3,0)))</f>
        <v/>
      </c>
      <c r="M79" s="11">
        <f>IF($A79="","",CHOOSE($L79,"at renewal","every 2 years","annually","annually"))</f>
        <v/>
      </c>
      <c r="N79" s="11">
        <f>IF($A79="","",CHOOSE($L79,"Low","Medium","High","Critical"))</f>
        <v/>
      </c>
      <c r="O79" s="10" t="n"/>
    </row>
    <row r="80">
      <c r="A80" s="10" t="n"/>
      <c r="B80" s="10" t="n"/>
      <c r="C80" s="10" t="n"/>
      <c r="D80" s="10" t="n"/>
      <c r="E80" s="10" t="n"/>
      <c r="F80" s="10" t="n"/>
      <c r="G80" s="10" t="n"/>
      <c r="H80" s="11">
        <f>IF($A80="","",SUM($C80:$G80))</f>
        <v/>
      </c>
      <c r="I80" s="10" t="n"/>
      <c r="J80" s="11">
        <f>IF($A80="","",IF($H80&gt;=12,4,IF($H80&gt;=8,3,IF($H80&gt;=4,2,1))))</f>
        <v/>
      </c>
      <c r="K80" s="11">
        <f>IF($A80="","",IF($C80=3,"D1=3 special categories → at least Critical",IF($I80="yes","regulated customer → at least High",IF($D80=3,"D2=3 privileged access → at least High",IF(AND($E80=3,$F80&gt;=2),"D3=3 and D4&gt;=2 single point of failure → at least High","—")))))</f>
        <v/>
      </c>
      <c r="L80" s="11">
        <f>IF($A80="","",MAX($J80,IF($C80=3,4,0),IF($D80=3,3,0),IF(AND($E80=3,$F80&gt;=2),3,0),IF($I80="yes",3,0)))</f>
        <v/>
      </c>
      <c r="M80" s="11">
        <f>IF($A80="","",CHOOSE($L80,"at renewal","every 2 years","annually","annually"))</f>
        <v/>
      </c>
      <c r="N80" s="11">
        <f>IF($A80="","",CHOOSE($L80,"Low","Medium","High","Critical"))</f>
        <v/>
      </c>
      <c r="O80" s="10" t="n"/>
    </row>
    <row r="81">
      <c r="A81" s="10" t="n"/>
      <c r="B81" s="10" t="n"/>
      <c r="C81" s="10" t="n"/>
      <c r="D81" s="10" t="n"/>
      <c r="E81" s="10" t="n"/>
      <c r="F81" s="10" t="n"/>
      <c r="G81" s="10" t="n"/>
      <c r="H81" s="11">
        <f>IF($A81="","",SUM($C81:$G81))</f>
        <v/>
      </c>
      <c r="I81" s="10" t="n"/>
      <c r="J81" s="11">
        <f>IF($A81="","",IF($H81&gt;=12,4,IF($H81&gt;=8,3,IF($H81&gt;=4,2,1))))</f>
        <v/>
      </c>
      <c r="K81" s="11">
        <f>IF($A81="","",IF($C81=3,"D1=3 special categories → at least Critical",IF($I81="yes","regulated customer → at least High",IF($D81=3,"D2=3 privileged access → at least High",IF(AND($E81=3,$F81&gt;=2),"D3=3 and D4&gt;=2 single point of failure → at least High","—")))))</f>
        <v/>
      </c>
      <c r="L81" s="11">
        <f>IF($A81="","",MAX($J81,IF($C81=3,4,0),IF($D81=3,3,0),IF(AND($E81=3,$F81&gt;=2),3,0),IF($I81="yes",3,0)))</f>
        <v/>
      </c>
      <c r="M81" s="11">
        <f>IF($A81="","",CHOOSE($L81,"at renewal","every 2 years","annually","annually"))</f>
        <v/>
      </c>
      <c r="N81" s="11">
        <f>IF($A81="","",CHOOSE($L81,"Low","Medium","High","Critical"))</f>
        <v/>
      </c>
      <c r="O81" s="10" t="n"/>
    </row>
    <row r="82">
      <c r="A82" s="10" t="n"/>
      <c r="B82" s="10" t="n"/>
      <c r="C82" s="10" t="n"/>
      <c r="D82" s="10" t="n"/>
      <c r="E82" s="10" t="n"/>
      <c r="F82" s="10" t="n"/>
      <c r="G82" s="10" t="n"/>
      <c r="H82" s="11">
        <f>IF($A82="","",SUM($C82:$G82))</f>
        <v/>
      </c>
      <c r="I82" s="10" t="n"/>
      <c r="J82" s="11">
        <f>IF($A82="","",IF($H82&gt;=12,4,IF($H82&gt;=8,3,IF($H82&gt;=4,2,1))))</f>
        <v/>
      </c>
      <c r="K82" s="11">
        <f>IF($A82="","",IF($C82=3,"D1=3 special categories → at least Critical",IF($I82="yes","regulated customer → at least High",IF($D82=3,"D2=3 privileged access → at least High",IF(AND($E82=3,$F82&gt;=2),"D3=3 and D4&gt;=2 single point of failure → at least High","—")))))</f>
        <v/>
      </c>
      <c r="L82" s="11">
        <f>IF($A82="","",MAX($J82,IF($C82=3,4,0),IF($D82=3,3,0),IF(AND($E82=3,$F82&gt;=2),3,0),IF($I82="yes",3,0)))</f>
        <v/>
      </c>
      <c r="M82" s="11">
        <f>IF($A82="","",CHOOSE($L82,"at renewal","every 2 years","annually","annually"))</f>
        <v/>
      </c>
      <c r="N82" s="11">
        <f>IF($A82="","",CHOOSE($L82,"Low","Medium","High","Critical"))</f>
        <v/>
      </c>
      <c r="O82" s="10" t="n"/>
    </row>
    <row r="83">
      <c r="A83" s="10" t="n"/>
      <c r="B83" s="10" t="n"/>
      <c r="C83" s="10" t="n"/>
      <c r="D83" s="10" t="n"/>
      <c r="E83" s="10" t="n"/>
      <c r="F83" s="10" t="n"/>
      <c r="G83" s="10" t="n"/>
      <c r="H83" s="11">
        <f>IF($A83="","",SUM($C83:$G83))</f>
        <v/>
      </c>
      <c r="I83" s="10" t="n"/>
      <c r="J83" s="11">
        <f>IF($A83="","",IF($H83&gt;=12,4,IF($H83&gt;=8,3,IF($H83&gt;=4,2,1))))</f>
        <v/>
      </c>
      <c r="K83" s="11">
        <f>IF($A83="","",IF($C83=3,"D1=3 special categories → at least Critical",IF($I83="yes","regulated customer → at least High",IF($D83=3,"D2=3 privileged access → at least High",IF(AND($E83=3,$F83&gt;=2),"D3=3 and D4&gt;=2 single point of failure → at least High","—")))))</f>
        <v/>
      </c>
      <c r="L83" s="11">
        <f>IF($A83="","",MAX($J83,IF($C83=3,4,0),IF($D83=3,3,0),IF(AND($E83=3,$F83&gt;=2),3,0),IF($I83="yes",3,0)))</f>
        <v/>
      </c>
      <c r="M83" s="11">
        <f>IF($A83="","",CHOOSE($L83,"at renewal","every 2 years","annually","annually"))</f>
        <v/>
      </c>
      <c r="N83" s="11">
        <f>IF($A83="","",CHOOSE($L83,"Low","Medium","High","Critical"))</f>
        <v/>
      </c>
      <c r="O83" s="10" t="n"/>
    </row>
    <row r="84">
      <c r="A84" s="10" t="n"/>
      <c r="B84" s="10" t="n"/>
      <c r="C84" s="10" t="n"/>
      <c r="D84" s="10" t="n"/>
      <c r="E84" s="10" t="n"/>
      <c r="F84" s="10" t="n"/>
      <c r="G84" s="10" t="n"/>
      <c r="H84" s="11">
        <f>IF($A84="","",SUM($C84:$G84))</f>
        <v/>
      </c>
      <c r="I84" s="10" t="n"/>
      <c r="J84" s="11">
        <f>IF($A84="","",IF($H84&gt;=12,4,IF($H84&gt;=8,3,IF($H84&gt;=4,2,1))))</f>
        <v/>
      </c>
      <c r="K84" s="11">
        <f>IF($A84="","",IF($C84=3,"D1=3 special categories → at least Critical",IF($I84="yes","regulated customer → at least High",IF($D84=3,"D2=3 privileged access → at least High",IF(AND($E84=3,$F84&gt;=2),"D3=3 and D4&gt;=2 single point of failure → at least High","—")))))</f>
        <v/>
      </c>
      <c r="L84" s="11">
        <f>IF($A84="","",MAX($J84,IF($C84=3,4,0),IF($D84=3,3,0),IF(AND($E84=3,$F84&gt;=2),3,0),IF($I84="yes",3,0)))</f>
        <v/>
      </c>
      <c r="M84" s="11">
        <f>IF($A84="","",CHOOSE($L84,"at renewal","every 2 years","annually","annually"))</f>
        <v/>
      </c>
      <c r="N84" s="11">
        <f>IF($A84="","",CHOOSE($L84,"Low","Medium","High","Critical"))</f>
        <v/>
      </c>
      <c r="O84" s="10" t="n"/>
    </row>
    <row r="85">
      <c r="A85" s="10" t="n"/>
      <c r="B85" s="10" t="n"/>
      <c r="C85" s="10" t="n"/>
      <c r="D85" s="10" t="n"/>
      <c r="E85" s="10" t="n"/>
      <c r="F85" s="10" t="n"/>
      <c r="G85" s="10" t="n"/>
      <c r="H85" s="11">
        <f>IF($A85="","",SUM($C85:$G85))</f>
        <v/>
      </c>
      <c r="I85" s="10" t="n"/>
      <c r="J85" s="11">
        <f>IF($A85="","",IF($H85&gt;=12,4,IF($H85&gt;=8,3,IF($H85&gt;=4,2,1))))</f>
        <v/>
      </c>
      <c r="K85" s="11">
        <f>IF($A85="","",IF($C85=3,"D1=3 special categories → at least Critical",IF($I85="yes","regulated customer → at least High",IF($D85=3,"D2=3 privileged access → at least High",IF(AND($E85=3,$F85&gt;=2),"D3=3 and D4&gt;=2 single point of failure → at least High","—")))))</f>
        <v/>
      </c>
      <c r="L85" s="11">
        <f>IF($A85="","",MAX($J85,IF($C85=3,4,0),IF($D85=3,3,0),IF(AND($E85=3,$F85&gt;=2),3,0),IF($I85="yes",3,0)))</f>
        <v/>
      </c>
      <c r="M85" s="11">
        <f>IF($A85="","",CHOOSE($L85,"at renewal","every 2 years","annually","annually"))</f>
        <v/>
      </c>
      <c r="N85" s="11">
        <f>IF($A85="","",CHOOSE($L85,"Low","Medium","High","Critical"))</f>
        <v/>
      </c>
      <c r="O85" s="10" t="n"/>
    </row>
    <row r="86">
      <c r="A86" s="10" t="n"/>
      <c r="B86" s="10" t="n"/>
      <c r="C86" s="10" t="n"/>
      <c r="D86" s="10" t="n"/>
      <c r="E86" s="10" t="n"/>
      <c r="F86" s="10" t="n"/>
      <c r="G86" s="10" t="n"/>
      <c r="H86" s="11">
        <f>IF($A86="","",SUM($C86:$G86))</f>
        <v/>
      </c>
      <c r="I86" s="10" t="n"/>
      <c r="J86" s="11">
        <f>IF($A86="","",IF($H86&gt;=12,4,IF($H86&gt;=8,3,IF($H86&gt;=4,2,1))))</f>
        <v/>
      </c>
      <c r="K86" s="11">
        <f>IF($A86="","",IF($C86=3,"D1=3 special categories → at least Critical",IF($I86="yes","regulated customer → at least High",IF($D86=3,"D2=3 privileged access → at least High",IF(AND($E86=3,$F86&gt;=2),"D3=3 and D4&gt;=2 single point of failure → at least High","—")))))</f>
        <v/>
      </c>
      <c r="L86" s="11">
        <f>IF($A86="","",MAX($J86,IF($C86=3,4,0),IF($D86=3,3,0),IF(AND($E86=3,$F86&gt;=2),3,0),IF($I86="yes",3,0)))</f>
        <v/>
      </c>
      <c r="M86" s="11">
        <f>IF($A86="","",CHOOSE($L86,"at renewal","every 2 years","annually","annually"))</f>
        <v/>
      </c>
      <c r="N86" s="11">
        <f>IF($A86="","",CHOOSE($L86,"Low","Medium","High","Critical"))</f>
        <v/>
      </c>
      <c r="O86" s="10" t="n"/>
    </row>
    <row r="87">
      <c r="A87" s="10" t="n"/>
      <c r="B87" s="10" t="n"/>
      <c r="C87" s="10" t="n"/>
      <c r="D87" s="10" t="n"/>
      <c r="E87" s="10" t="n"/>
      <c r="F87" s="10" t="n"/>
      <c r="G87" s="10" t="n"/>
      <c r="H87" s="11">
        <f>IF($A87="","",SUM($C87:$G87))</f>
        <v/>
      </c>
      <c r="I87" s="10" t="n"/>
      <c r="J87" s="11">
        <f>IF($A87="","",IF($H87&gt;=12,4,IF($H87&gt;=8,3,IF($H87&gt;=4,2,1))))</f>
        <v/>
      </c>
      <c r="K87" s="11">
        <f>IF($A87="","",IF($C87=3,"D1=3 special categories → at least Critical",IF($I87="yes","regulated customer → at least High",IF($D87=3,"D2=3 privileged access → at least High",IF(AND($E87=3,$F87&gt;=2),"D3=3 and D4&gt;=2 single point of failure → at least High","—")))))</f>
        <v/>
      </c>
      <c r="L87" s="11">
        <f>IF($A87="","",MAX($J87,IF($C87=3,4,0),IF($D87=3,3,0),IF(AND($E87=3,$F87&gt;=2),3,0),IF($I87="yes",3,0)))</f>
        <v/>
      </c>
      <c r="M87" s="11">
        <f>IF($A87="","",CHOOSE($L87,"at renewal","every 2 years","annually","annually"))</f>
        <v/>
      </c>
      <c r="N87" s="11">
        <f>IF($A87="","",CHOOSE($L87,"Low","Medium","High","Critical"))</f>
        <v/>
      </c>
      <c r="O87" s="10" t="n"/>
    </row>
    <row r="88">
      <c r="A88" s="10" t="n"/>
      <c r="B88" s="10" t="n"/>
      <c r="C88" s="10" t="n"/>
      <c r="D88" s="10" t="n"/>
      <c r="E88" s="10" t="n"/>
      <c r="F88" s="10" t="n"/>
      <c r="G88" s="10" t="n"/>
      <c r="H88" s="11">
        <f>IF($A88="","",SUM($C88:$G88))</f>
        <v/>
      </c>
      <c r="I88" s="10" t="n"/>
      <c r="J88" s="11">
        <f>IF($A88="","",IF($H88&gt;=12,4,IF($H88&gt;=8,3,IF($H88&gt;=4,2,1))))</f>
        <v/>
      </c>
      <c r="K88" s="11">
        <f>IF($A88="","",IF($C88=3,"D1=3 special categories → at least Critical",IF($I88="yes","regulated customer → at least High",IF($D88=3,"D2=3 privileged access → at least High",IF(AND($E88=3,$F88&gt;=2),"D3=3 and D4&gt;=2 single point of failure → at least High","—")))))</f>
        <v/>
      </c>
      <c r="L88" s="11">
        <f>IF($A88="","",MAX($J88,IF($C88=3,4,0),IF($D88=3,3,0),IF(AND($E88=3,$F88&gt;=2),3,0),IF($I88="yes",3,0)))</f>
        <v/>
      </c>
      <c r="M88" s="11">
        <f>IF($A88="","",CHOOSE($L88,"at renewal","every 2 years","annually","annually"))</f>
        <v/>
      </c>
      <c r="N88" s="11">
        <f>IF($A88="","",CHOOSE($L88,"Low","Medium","High","Critical"))</f>
        <v/>
      </c>
      <c r="O88" s="10" t="n"/>
    </row>
    <row r="89">
      <c r="A89" s="10" t="n"/>
      <c r="B89" s="10" t="n"/>
      <c r="C89" s="10" t="n"/>
      <c r="D89" s="10" t="n"/>
      <c r="E89" s="10" t="n"/>
      <c r="F89" s="10" t="n"/>
      <c r="G89" s="10" t="n"/>
      <c r="H89" s="11">
        <f>IF($A89="","",SUM($C89:$G89))</f>
        <v/>
      </c>
      <c r="I89" s="10" t="n"/>
      <c r="J89" s="11">
        <f>IF($A89="","",IF($H89&gt;=12,4,IF($H89&gt;=8,3,IF($H89&gt;=4,2,1))))</f>
        <v/>
      </c>
      <c r="K89" s="11">
        <f>IF($A89="","",IF($C89=3,"D1=3 special categories → at least Critical",IF($I89="yes","regulated customer → at least High",IF($D89=3,"D2=3 privileged access → at least High",IF(AND($E89=3,$F89&gt;=2),"D3=3 and D4&gt;=2 single point of failure → at least High","—")))))</f>
        <v/>
      </c>
      <c r="L89" s="11">
        <f>IF($A89="","",MAX($J89,IF($C89=3,4,0),IF($D89=3,3,0),IF(AND($E89=3,$F89&gt;=2),3,0),IF($I89="yes",3,0)))</f>
        <v/>
      </c>
      <c r="M89" s="11">
        <f>IF($A89="","",CHOOSE($L89,"at renewal","every 2 years","annually","annually"))</f>
        <v/>
      </c>
      <c r="N89" s="11">
        <f>IF($A89="","",CHOOSE($L89,"Low","Medium","High","Critical"))</f>
        <v/>
      </c>
      <c r="O89" s="10" t="n"/>
    </row>
    <row r="90">
      <c r="A90" s="10" t="n"/>
      <c r="B90" s="10" t="n"/>
      <c r="C90" s="10" t="n"/>
      <c r="D90" s="10" t="n"/>
      <c r="E90" s="10" t="n"/>
      <c r="F90" s="10" t="n"/>
      <c r="G90" s="10" t="n"/>
      <c r="H90" s="11">
        <f>IF($A90="","",SUM($C90:$G90))</f>
        <v/>
      </c>
      <c r="I90" s="10" t="n"/>
      <c r="J90" s="11">
        <f>IF($A90="","",IF($H90&gt;=12,4,IF($H90&gt;=8,3,IF($H90&gt;=4,2,1))))</f>
        <v/>
      </c>
      <c r="K90" s="11">
        <f>IF($A90="","",IF($C90=3,"D1=3 special categories → at least Critical",IF($I90="yes","regulated customer → at least High",IF($D90=3,"D2=3 privileged access → at least High",IF(AND($E90=3,$F90&gt;=2),"D3=3 and D4&gt;=2 single point of failure → at least High","—")))))</f>
        <v/>
      </c>
      <c r="L90" s="11">
        <f>IF($A90="","",MAX($J90,IF($C90=3,4,0),IF($D90=3,3,0),IF(AND($E90=3,$F90&gt;=2),3,0),IF($I90="yes",3,0)))</f>
        <v/>
      </c>
      <c r="M90" s="11">
        <f>IF($A90="","",CHOOSE($L90,"at renewal","every 2 years","annually","annually"))</f>
        <v/>
      </c>
      <c r="N90" s="11">
        <f>IF($A90="","",CHOOSE($L90,"Low","Medium","High","Critical"))</f>
        <v/>
      </c>
      <c r="O90" s="10" t="n"/>
    </row>
    <row r="91">
      <c r="A91" s="10" t="n"/>
      <c r="B91" s="10" t="n"/>
      <c r="C91" s="10" t="n"/>
      <c r="D91" s="10" t="n"/>
      <c r="E91" s="10" t="n"/>
      <c r="F91" s="10" t="n"/>
      <c r="G91" s="10" t="n"/>
      <c r="H91" s="11">
        <f>IF($A91="","",SUM($C91:$G91))</f>
        <v/>
      </c>
      <c r="I91" s="10" t="n"/>
      <c r="J91" s="11">
        <f>IF($A91="","",IF($H91&gt;=12,4,IF($H91&gt;=8,3,IF($H91&gt;=4,2,1))))</f>
        <v/>
      </c>
      <c r="K91" s="11">
        <f>IF($A91="","",IF($C91=3,"D1=3 special categories → at least Critical",IF($I91="yes","regulated customer → at least High",IF($D91=3,"D2=3 privileged access → at least High",IF(AND($E91=3,$F91&gt;=2),"D3=3 and D4&gt;=2 single point of failure → at least High","—")))))</f>
        <v/>
      </c>
      <c r="L91" s="11">
        <f>IF($A91="","",MAX($J91,IF($C91=3,4,0),IF($D91=3,3,0),IF(AND($E91=3,$F91&gt;=2),3,0),IF($I91="yes",3,0)))</f>
        <v/>
      </c>
      <c r="M91" s="11">
        <f>IF($A91="","",CHOOSE($L91,"at renewal","every 2 years","annually","annually"))</f>
        <v/>
      </c>
      <c r="N91" s="11">
        <f>IF($A91="","",CHOOSE($L91,"Low","Medium","High","Critical"))</f>
        <v/>
      </c>
      <c r="O91" s="10" t="n"/>
    </row>
    <row r="92">
      <c r="A92" s="10" t="n"/>
      <c r="B92" s="10" t="n"/>
      <c r="C92" s="10" t="n"/>
      <c r="D92" s="10" t="n"/>
      <c r="E92" s="10" t="n"/>
      <c r="F92" s="10" t="n"/>
      <c r="G92" s="10" t="n"/>
      <c r="H92" s="11">
        <f>IF($A92="","",SUM($C92:$G92))</f>
        <v/>
      </c>
      <c r="I92" s="10" t="n"/>
      <c r="J92" s="11">
        <f>IF($A92="","",IF($H92&gt;=12,4,IF($H92&gt;=8,3,IF($H92&gt;=4,2,1))))</f>
        <v/>
      </c>
      <c r="K92" s="11">
        <f>IF($A92="","",IF($C92=3,"D1=3 special categories → at least Critical",IF($I92="yes","regulated customer → at least High",IF($D92=3,"D2=3 privileged access → at least High",IF(AND($E92=3,$F92&gt;=2),"D3=3 and D4&gt;=2 single point of failure → at least High","—")))))</f>
        <v/>
      </c>
      <c r="L92" s="11">
        <f>IF($A92="","",MAX($J92,IF($C92=3,4,0),IF($D92=3,3,0),IF(AND($E92=3,$F92&gt;=2),3,0),IF($I92="yes",3,0)))</f>
        <v/>
      </c>
      <c r="M92" s="11">
        <f>IF($A92="","",CHOOSE($L92,"at renewal","every 2 years","annually","annually"))</f>
        <v/>
      </c>
      <c r="N92" s="11">
        <f>IF($A92="","",CHOOSE($L92,"Low","Medium","High","Critical"))</f>
        <v/>
      </c>
      <c r="O92" s="10" t="n"/>
    </row>
    <row r="93">
      <c r="A93" s="10" t="n"/>
      <c r="B93" s="10" t="n"/>
      <c r="C93" s="10" t="n"/>
      <c r="D93" s="10" t="n"/>
      <c r="E93" s="10" t="n"/>
      <c r="F93" s="10" t="n"/>
      <c r="G93" s="10" t="n"/>
      <c r="H93" s="11">
        <f>IF($A93="","",SUM($C93:$G93))</f>
        <v/>
      </c>
      <c r="I93" s="10" t="n"/>
      <c r="J93" s="11">
        <f>IF($A93="","",IF($H93&gt;=12,4,IF($H93&gt;=8,3,IF($H93&gt;=4,2,1))))</f>
        <v/>
      </c>
      <c r="K93" s="11">
        <f>IF($A93="","",IF($C93=3,"D1=3 special categories → at least Critical",IF($I93="yes","regulated customer → at least High",IF($D93=3,"D2=3 privileged access → at least High",IF(AND($E93=3,$F93&gt;=2),"D3=3 and D4&gt;=2 single point of failure → at least High","—")))))</f>
        <v/>
      </c>
      <c r="L93" s="11">
        <f>IF($A93="","",MAX($J93,IF($C93=3,4,0),IF($D93=3,3,0),IF(AND($E93=3,$F93&gt;=2),3,0),IF($I93="yes",3,0)))</f>
        <v/>
      </c>
      <c r="M93" s="11">
        <f>IF($A93="","",CHOOSE($L93,"at renewal","every 2 years","annually","annually"))</f>
        <v/>
      </c>
      <c r="N93" s="11">
        <f>IF($A93="","",CHOOSE($L93,"Low","Medium","High","Critical"))</f>
        <v/>
      </c>
      <c r="O93" s="10" t="n"/>
    </row>
    <row r="94">
      <c r="A94" s="10" t="n"/>
      <c r="B94" s="10" t="n"/>
      <c r="C94" s="10" t="n"/>
      <c r="D94" s="10" t="n"/>
      <c r="E94" s="10" t="n"/>
      <c r="F94" s="10" t="n"/>
      <c r="G94" s="10" t="n"/>
      <c r="H94" s="11">
        <f>IF($A94="","",SUM($C94:$G94))</f>
        <v/>
      </c>
      <c r="I94" s="10" t="n"/>
      <c r="J94" s="11">
        <f>IF($A94="","",IF($H94&gt;=12,4,IF($H94&gt;=8,3,IF($H94&gt;=4,2,1))))</f>
        <v/>
      </c>
      <c r="K94" s="11">
        <f>IF($A94="","",IF($C94=3,"D1=3 special categories → at least Critical",IF($I94="yes","regulated customer → at least High",IF($D94=3,"D2=3 privileged access → at least High",IF(AND($E94=3,$F94&gt;=2),"D3=3 and D4&gt;=2 single point of failure → at least High","—")))))</f>
        <v/>
      </c>
      <c r="L94" s="11">
        <f>IF($A94="","",MAX($J94,IF($C94=3,4,0),IF($D94=3,3,0),IF(AND($E94=3,$F94&gt;=2),3,0),IF($I94="yes",3,0)))</f>
        <v/>
      </c>
      <c r="M94" s="11">
        <f>IF($A94="","",CHOOSE($L94,"at renewal","every 2 years","annually","annually"))</f>
        <v/>
      </c>
      <c r="N94" s="11">
        <f>IF($A94="","",CHOOSE($L94,"Low","Medium","High","Critical"))</f>
        <v/>
      </c>
      <c r="O94" s="10" t="n"/>
    </row>
    <row r="95">
      <c r="A95" s="10" t="n"/>
      <c r="B95" s="10" t="n"/>
      <c r="C95" s="10" t="n"/>
      <c r="D95" s="10" t="n"/>
      <c r="E95" s="10" t="n"/>
      <c r="F95" s="10" t="n"/>
      <c r="G95" s="10" t="n"/>
      <c r="H95" s="11">
        <f>IF($A95="","",SUM($C95:$G95))</f>
        <v/>
      </c>
      <c r="I95" s="10" t="n"/>
      <c r="J95" s="11">
        <f>IF($A95="","",IF($H95&gt;=12,4,IF($H95&gt;=8,3,IF($H95&gt;=4,2,1))))</f>
        <v/>
      </c>
      <c r="K95" s="11">
        <f>IF($A95="","",IF($C95=3,"D1=3 special categories → at least Critical",IF($I95="yes","regulated customer → at least High",IF($D95=3,"D2=3 privileged access → at least High",IF(AND($E95=3,$F95&gt;=2),"D3=3 and D4&gt;=2 single point of failure → at least High","—")))))</f>
        <v/>
      </c>
      <c r="L95" s="11">
        <f>IF($A95="","",MAX($J95,IF($C95=3,4,0),IF($D95=3,3,0),IF(AND($E95=3,$F95&gt;=2),3,0),IF($I95="yes",3,0)))</f>
        <v/>
      </c>
      <c r="M95" s="11">
        <f>IF($A95="","",CHOOSE($L95,"at renewal","every 2 years","annually","annually"))</f>
        <v/>
      </c>
      <c r="N95" s="11">
        <f>IF($A95="","",CHOOSE($L95,"Low","Medium","High","Critical"))</f>
        <v/>
      </c>
      <c r="O95" s="10" t="n"/>
    </row>
    <row r="96">
      <c r="A96" s="10" t="n"/>
      <c r="B96" s="10" t="n"/>
      <c r="C96" s="10" t="n"/>
      <c r="D96" s="10" t="n"/>
      <c r="E96" s="10" t="n"/>
      <c r="F96" s="10" t="n"/>
      <c r="G96" s="10" t="n"/>
      <c r="H96" s="11">
        <f>IF($A96="","",SUM($C96:$G96))</f>
        <v/>
      </c>
      <c r="I96" s="10" t="n"/>
      <c r="J96" s="11">
        <f>IF($A96="","",IF($H96&gt;=12,4,IF($H96&gt;=8,3,IF($H96&gt;=4,2,1))))</f>
        <v/>
      </c>
      <c r="K96" s="11">
        <f>IF($A96="","",IF($C96=3,"D1=3 special categories → at least Critical",IF($I96="yes","regulated customer → at least High",IF($D96=3,"D2=3 privileged access → at least High",IF(AND($E96=3,$F96&gt;=2),"D3=3 and D4&gt;=2 single point of failure → at least High","—")))))</f>
        <v/>
      </c>
      <c r="L96" s="11">
        <f>IF($A96="","",MAX($J96,IF($C96=3,4,0),IF($D96=3,3,0),IF(AND($E96=3,$F96&gt;=2),3,0),IF($I96="yes",3,0)))</f>
        <v/>
      </c>
      <c r="M96" s="11">
        <f>IF($A96="","",CHOOSE($L96,"at renewal","every 2 years","annually","annually"))</f>
        <v/>
      </c>
      <c r="N96" s="11">
        <f>IF($A96="","",CHOOSE($L96,"Low","Medium","High","Critical"))</f>
        <v/>
      </c>
      <c r="O96" s="10" t="n"/>
    </row>
    <row r="97">
      <c r="A97" s="10" t="n"/>
      <c r="B97" s="10" t="n"/>
      <c r="C97" s="10" t="n"/>
      <c r="D97" s="10" t="n"/>
      <c r="E97" s="10" t="n"/>
      <c r="F97" s="10" t="n"/>
      <c r="G97" s="10" t="n"/>
      <c r="H97" s="11">
        <f>IF($A97="","",SUM($C97:$G97))</f>
        <v/>
      </c>
      <c r="I97" s="10" t="n"/>
      <c r="J97" s="11">
        <f>IF($A97="","",IF($H97&gt;=12,4,IF($H97&gt;=8,3,IF($H97&gt;=4,2,1))))</f>
        <v/>
      </c>
      <c r="K97" s="11">
        <f>IF($A97="","",IF($C97=3,"D1=3 special categories → at least Critical",IF($I97="yes","regulated customer → at least High",IF($D97=3,"D2=3 privileged access → at least High",IF(AND($E97=3,$F97&gt;=2),"D3=3 and D4&gt;=2 single point of failure → at least High","—")))))</f>
        <v/>
      </c>
      <c r="L97" s="11">
        <f>IF($A97="","",MAX($J97,IF($C97=3,4,0),IF($D97=3,3,0),IF(AND($E97=3,$F97&gt;=2),3,0),IF($I97="yes",3,0)))</f>
        <v/>
      </c>
      <c r="M97" s="11">
        <f>IF($A97="","",CHOOSE($L97,"at renewal","every 2 years","annually","annually"))</f>
        <v/>
      </c>
      <c r="N97" s="11">
        <f>IF($A97="","",CHOOSE($L97,"Low","Medium","High","Critical"))</f>
        <v/>
      </c>
      <c r="O97" s="10" t="n"/>
    </row>
    <row r="98">
      <c r="A98" s="10" t="n"/>
      <c r="B98" s="10" t="n"/>
      <c r="C98" s="10" t="n"/>
      <c r="D98" s="10" t="n"/>
      <c r="E98" s="10" t="n"/>
      <c r="F98" s="10" t="n"/>
      <c r="G98" s="10" t="n"/>
      <c r="H98" s="11">
        <f>IF($A98="","",SUM($C98:$G98))</f>
        <v/>
      </c>
      <c r="I98" s="10" t="n"/>
      <c r="J98" s="11">
        <f>IF($A98="","",IF($H98&gt;=12,4,IF($H98&gt;=8,3,IF($H98&gt;=4,2,1))))</f>
        <v/>
      </c>
      <c r="K98" s="11">
        <f>IF($A98="","",IF($C98=3,"D1=3 special categories → at least Critical",IF($I98="yes","regulated customer → at least High",IF($D98=3,"D2=3 privileged access → at least High",IF(AND($E98=3,$F98&gt;=2),"D3=3 and D4&gt;=2 single point of failure → at least High","—")))))</f>
        <v/>
      </c>
      <c r="L98" s="11">
        <f>IF($A98="","",MAX($J98,IF($C98=3,4,0),IF($D98=3,3,0),IF(AND($E98=3,$F98&gt;=2),3,0),IF($I98="yes",3,0)))</f>
        <v/>
      </c>
      <c r="M98" s="11">
        <f>IF($A98="","",CHOOSE($L98,"at renewal","every 2 years","annually","annually"))</f>
        <v/>
      </c>
      <c r="N98" s="11">
        <f>IF($A98="","",CHOOSE($L98,"Low","Medium","High","Critical"))</f>
        <v/>
      </c>
      <c r="O98" s="10" t="n"/>
    </row>
    <row r="99">
      <c r="A99" s="10" t="n"/>
      <c r="B99" s="10" t="n"/>
      <c r="C99" s="10" t="n"/>
      <c r="D99" s="10" t="n"/>
      <c r="E99" s="10" t="n"/>
      <c r="F99" s="10" t="n"/>
      <c r="G99" s="10" t="n"/>
      <c r="H99" s="11">
        <f>IF($A99="","",SUM($C99:$G99))</f>
        <v/>
      </c>
      <c r="I99" s="10" t="n"/>
      <c r="J99" s="11">
        <f>IF($A99="","",IF($H99&gt;=12,4,IF($H99&gt;=8,3,IF($H99&gt;=4,2,1))))</f>
        <v/>
      </c>
      <c r="K99" s="11">
        <f>IF($A99="","",IF($C99=3,"D1=3 special categories → at least Critical",IF($I99="yes","regulated customer → at least High",IF($D99=3,"D2=3 privileged access → at least High",IF(AND($E99=3,$F99&gt;=2),"D3=3 and D4&gt;=2 single point of failure → at least High","—")))))</f>
        <v/>
      </c>
      <c r="L99" s="11">
        <f>IF($A99="","",MAX($J99,IF($C99=3,4,0),IF($D99=3,3,0),IF(AND($E99=3,$F99&gt;=2),3,0),IF($I99="yes",3,0)))</f>
        <v/>
      </c>
      <c r="M99" s="11">
        <f>IF($A99="","",CHOOSE($L99,"at renewal","every 2 years","annually","annually"))</f>
        <v/>
      </c>
      <c r="N99" s="11">
        <f>IF($A99="","",CHOOSE($L99,"Low","Medium","High","Critical"))</f>
        <v/>
      </c>
      <c r="O99" s="10" t="n"/>
    </row>
    <row r="100">
      <c r="A100" s="10" t="n"/>
      <c r="B100" s="10" t="n"/>
      <c r="C100" s="10" t="n"/>
      <c r="D100" s="10" t="n"/>
      <c r="E100" s="10" t="n"/>
      <c r="F100" s="10" t="n"/>
      <c r="G100" s="10" t="n"/>
      <c r="H100" s="11">
        <f>IF($A100="","",SUM($C100:$G100))</f>
        <v/>
      </c>
      <c r="I100" s="10" t="n"/>
      <c r="J100" s="11">
        <f>IF($A100="","",IF($H100&gt;=12,4,IF($H100&gt;=8,3,IF($H100&gt;=4,2,1))))</f>
        <v/>
      </c>
      <c r="K100" s="11">
        <f>IF($A100="","",IF($C100=3,"D1=3 special categories → at least Critical",IF($I100="yes","regulated customer → at least High",IF($D100=3,"D2=3 privileged access → at least High",IF(AND($E100=3,$F100&gt;=2),"D3=3 and D4&gt;=2 single point of failure → at least High","—")))))</f>
        <v/>
      </c>
      <c r="L100" s="11">
        <f>IF($A100="","",MAX($J100,IF($C100=3,4,0),IF($D100=3,3,0),IF(AND($E100=3,$F100&gt;=2),3,0),IF($I100="yes",3,0)))</f>
        <v/>
      </c>
      <c r="M100" s="11">
        <f>IF($A100="","",CHOOSE($L100,"at renewal","every 2 years","annually","annually"))</f>
        <v/>
      </c>
      <c r="N100" s="11">
        <f>IF($A100="","",CHOOSE($L100,"Low","Medium","High","Critical"))</f>
        <v/>
      </c>
      <c r="O100" s="10" t="n"/>
    </row>
    <row r="101">
      <c r="A101" s="10" t="n"/>
      <c r="B101" s="10" t="n"/>
      <c r="C101" s="10" t="n"/>
      <c r="D101" s="10" t="n"/>
      <c r="E101" s="10" t="n"/>
      <c r="F101" s="10" t="n"/>
      <c r="G101" s="10" t="n"/>
      <c r="H101" s="11">
        <f>IF($A101="","",SUM($C101:$G101))</f>
        <v/>
      </c>
      <c r="I101" s="10" t="n"/>
      <c r="J101" s="11">
        <f>IF($A101="","",IF($H101&gt;=12,4,IF($H101&gt;=8,3,IF($H101&gt;=4,2,1))))</f>
        <v/>
      </c>
      <c r="K101" s="11">
        <f>IF($A101="","",IF($C101=3,"D1=3 special categories → at least Critical",IF($I101="yes","regulated customer → at least High",IF($D101=3,"D2=3 privileged access → at least High",IF(AND($E101=3,$F101&gt;=2),"D3=3 and D4&gt;=2 single point of failure → at least High","—")))))</f>
        <v/>
      </c>
      <c r="L101" s="11">
        <f>IF($A101="","",MAX($J101,IF($C101=3,4,0),IF($D101=3,3,0),IF(AND($E101=3,$F101&gt;=2),3,0),IF($I101="yes",3,0)))</f>
        <v/>
      </c>
      <c r="M101" s="11">
        <f>IF($A101="","",CHOOSE($L101,"at renewal","every 2 years","annually","annually"))</f>
        <v/>
      </c>
      <c r="N101" s="11">
        <f>IF($A101="","",CHOOSE($L101,"Low","Medium","High","Critical"))</f>
        <v/>
      </c>
      <c r="O101" s="10" t="n"/>
    </row>
    <row r="102">
      <c r="A102" s="10" t="n"/>
      <c r="B102" s="10" t="n"/>
      <c r="C102" s="10" t="n"/>
      <c r="D102" s="10" t="n"/>
      <c r="E102" s="10" t="n"/>
      <c r="F102" s="10" t="n"/>
      <c r="G102" s="10" t="n"/>
      <c r="H102" s="11">
        <f>IF($A102="","",SUM($C102:$G102))</f>
        <v/>
      </c>
      <c r="I102" s="10" t="n"/>
      <c r="J102" s="11">
        <f>IF($A102="","",IF($H102&gt;=12,4,IF($H102&gt;=8,3,IF($H102&gt;=4,2,1))))</f>
        <v/>
      </c>
      <c r="K102" s="11">
        <f>IF($A102="","",IF($C102=3,"D1=3 special categories → at least Critical",IF($I102="yes","regulated customer → at least High",IF($D102=3,"D2=3 privileged access → at least High",IF(AND($E102=3,$F102&gt;=2),"D3=3 and D4&gt;=2 single point of failure → at least High","—")))))</f>
        <v/>
      </c>
      <c r="L102" s="11">
        <f>IF($A102="","",MAX($J102,IF($C102=3,4,0),IF($D102=3,3,0),IF(AND($E102=3,$F102&gt;=2),3,0),IF($I102="yes",3,0)))</f>
        <v/>
      </c>
      <c r="M102" s="11">
        <f>IF($A102="","",CHOOSE($L102,"at renewal","every 2 years","annually","annually"))</f>
        <v/>
      </c>
      <c r="N102" s="11">
        <f>IF($A102="","",CHOOSE($L102,"Low","Medium","High","Critical"))</f>
        <v/>
      </c>
      <c r="O102" s="10" t="n"/>
    </row>
    <row r="103">
      <c r="A103" s="10" t="n"/>
      <c r="B103" s="10" t="n"/>
      <c r="C103" s="10" t="n"/>
      <c r="D103" s="10" t="n"/>
      <c r="E103" s="10" t="n"/>
      <c r="F103" s="10" t="n"/>
      <c r="G103" s="10" t="n"/>
      <c r="H103" s="11">
        <f>IF($A103="","",SUM($C103:$G103))</f>
        <v/>
      </c>
      <c r="I103" s="10" t="n"/>
      <c r="J103" s="11">
        <f>IF($A103="","",IF($H103&gt;=12,4,IF($H103&gt;=8,3,IF($H103&gt;=4,2,1))))</f>
        <v/>
      </c>
      <c r="K103" s="11">
        <f>IF($A103="","",IF($C103=3,"D1=3 special categories → at least Critical",IF($I103="yes","regulated customer → at least High",IF($D103=3,"D2=3 privileged access → at least High",IF(AND($E103=3,$F103&gt;=2),"D3=3 and D4&gt;=2 single point of failure → at least High","—")))))</f>
        <v/>
      </c>
      <c r="L103" s="11">
        <f>IF($A103="","",MAX($J103,IF($C103=3,4,0),IF($D103=3,3,0),IF(AND($E103=3,$F103&gt;=2),3,0),IF($I103="yes",3,0)))</f>
        <v/>
      </c>
      <c r="M103" s="11">
        <f>IF($A103="","",CHOOSE($L103,"at renewal","every 2 years","annually","annually"))</f>
        <v/>
      </c>
      <c r="N103" s="11">
        <f>IF($A103="","",CHOOSE($L103,"Low","Medium","High","Critical"))</f>
        <v/>
      </c>
      <c r="O103" s="10" t="n"/>
    </row>
    <row r="104">
      <c r="A104" s="10" t="n"/>
      <c r="B104" s="10" t="n"/>
      <c r="C104" s="10" t="n"/>
      <c r="D104" s="10" t="n"/>
      <c r="E104" s="10" t="n"/>
      <c r="F104" s="10" t="n"/>
      <c r="G104" s="10" t="n"/>
      <c r="H104" s="11">
        <f>IF($A104="","",SUM($C104:$G104))</f>
        <v/>
      </c>
      <c r="I104" s="10" t="n"/>
      <c r="J104" s="11">
        <f>IF($A104="","",IF($H104&gt;=12,4,IF($H104&gt;=8,3,IF($H104&gt;=4,2,1))))</f>
        <v/>
      </c>
      <c r="K104" s="11">
        <f>IF($A104="","",IF($C104=3,"D1=3 special categories → at least Critical",IF($I104="yes","regulated customer → at least High",IF($D104=3,"D2=3 privileged access → at least High",IF(AND($E104=3,$F104&gt;=2),"D3=3 and D4&gt;=2 single point of failure → at least High","—")))))</f>
        <v/>
      </c>
      <c r="L104" s="11">
        <f>IF($A104="","",MAX($J104,IF($C104=3,4,0),IF($D104=3,3,0),IF(AND($E104=3,$F104&gt;=2),3,0),IF($I104="yes",3,0)))</f>
        <v/>
      </c>
      <c r="M104" s="11">
        <f>IF($A104="","",CHOOSE($L104,"at renewal","every 2 years","annually","annually"))</f>
        <v/>
      </c>
      <c r="N104" s="11">
        <f>IF($A104="","",CHOOSE($L104,"Low","Medium","High","Critical"))</f>
        <v/>
      </c>
      <c r="O104" s="10" t="n"/>
    </row>
    <row r="105">
      <c r="A105" s="10" t="n"/>
      <c r="B105" s="10" t="n"/>
      <c r="C105" s="10" t="n"/>
      <c r="D105" s="10" t="n"/>
      <c r="E105" s="10" t="n"/>
      <c r="F105" s="10" t="n"/>
      <c r="G105" s="10" t="n"/>
      <c r="H105" s="11">
        <f>IF($A105="","",SUM($C105:$G105))</f>
        <v/>
      </c>
      <c r="I105" s="10" t="n"/>
      <c r="J105" s="11">
        <f>IF($A105="","",IF($H105&gt;=12,4,IF($H105&gt;=8,3,IF($H105&gt;=4,2,1))))</f>
        <v/>
      </c>
      <c r="K105" s="11">
        <f>IF($A105="","",IF($C105=3,"D1=3 special categories → at least Critical",IF($I105="yes","regulated customer → at least High",IF($D105=3,"D2=3 privileged access → at least High",IF(AND($E105=3,$F105&gt;=2),"D3=3 and D4&gt;=2 single point of failure → at least High","—")))))</f>
        <v/>
      </c>
      <c r="L105" s="11">
        <f>IF($A105="","",MAX($J105,IF($C105=3,4,0),IF($D105=3,3,0),IF(AND($E105=3,$F105&gt;=2),3,0),IF($I105="yes",3,0)))</f>
        <v/>
      </c>
      <c r="M105" s="11">
        <f>IF($A105="","",CHOOSE($L105,"at renewal","every 2 years","annually","annually"))</f>
        <v/>
      </c>
      <c r="N105" s="11">
        <f>IF($A105="","",CHOOSE($L105,"Low","Medium","High","Critical"))</f>
        <v/>
      </c>
      <c r="O105" s="10" t="n"/>
    </row>
    <row r="106">
      <c r="A106" s="10" t="n"/>
      <c r="B106" s="10" t="n"/>
      <c r="C106" s="10" t="n"/>
      <c r="D106" s="10" t="n"/>
      <c r="E106" s="10" t="n"/>
      <c r="F106" s="10" t="n"/>
      <c r="G106" s="10" t="n"/>
      <c r="H106" s="11">
        <f>IF($A106="","",SUM($C106:$G106))</f>
        <v/>
      </c>
      <c r="I106" s="10" t="n"/>
      <c r="J106" s="11">
        <f>IF($A106="","",IF($H106&gt;=12,4,IF($H106&gt;=8,3,IF($H106&gt;=4,2,1))))</f>
        <v/>
      </c>
      <c r="K106" s="11">
        <f>IF($A106="","",IF($C106=3,"D1=3 special categories → at least Critical",IF($I106="yes","regulated customer → at least High",IF($D106=3,"D2=3 privileged access → at least High",IF(AND($E106=3,$F106&gt;=2),"D3=3 and D4&gt;=2 single point of failure → at least High","—")))))</f>
        <v/>
      </c>
      <c r="L106" s="11">
        <f>IF($A106="","",MAX($J106,IF($C106=3,4,0),IF($D106=3,3,0),IF(AND($E106=3,$F106&gt;=2),3,0),IF($I106="yes",3,0)))</f>
        <v/>
      </c>
      <c r="M106" s="11">
        <f>IF($A106="","",CHOOSE($L106,"at renewal","every 2 years","annually","annually"))</f>
        <v/>
      </c>
      <c r="N106" s="11">
        <f>IF($A106="","",CHOOSE($L106,"Low","Medium","High","Critical"))</f>
        <v/>
      </c>
      <c r="O106" s="10" t="n"/>
    </row>
    <row r="107">
      <c r="A107" s="10" t="n"/>
      <c r="B107" s="10" t="n"/>
      <c r="C107" s="10" t="n"/>
      <c r="D107" s="10" t="n"/>
      <c r="E107" s="10" t="n"/>
      <c r="F107" s="10" t="n"/>
      <c r="G107" s="10" t="n"/>
      <c r="H107" s="11">
        <f>IF($A107="","",SUM($C107:$G107))</f>
        <v/>
      </c>
      <c r="I107" s="10" t="n"/>
      <c r="J107" s="11">
        <f>IF($A107="","",IF($H107&gt;=12,4,IF($H107&gt;=8,3,IF($H107&gt;=4,2,1))))</f>
        <v/>
      </c>
      <c r="K107" s="11">
        <f>IF($A107="","",IF($C107=3,"D1=3 special categories → at least Critical",IF($I107="yes","regulated customer → at least High",IF($D107=3,"D2=3 privileged access → at least High",IF(AND($E107=3,$F107&gt;=2),"D3=3 and D4&gt;=2 single point of failure → at least High","—")))))</f>
        <v/>
      </c>
      <c r="L107" s="11">
        <f>IF($A107="","",MAX($J107,IF($C107=3,4,0),IF($D107=3,3,0),IF(AND($E107=3,$F107&gt;=2),3,0),IF($I107="yes",3,0)))</f>
        <v/>
      </c>
      <c r="M107" s="11">
        <f>IF($A107="","",CHOOSE($L107,"at renewal","every 2 years","annually","annually"))</f>
        <v/>
      </c>
      <c r="N107" s="11">
        <f>IF($A107="","",CHOOSE($L107,"Low","Medium","High","Critical"))</f>
        <v/>
      </c>
      <c r="O107" s="10" t="n"/>
    </row>
    <row r="108">
      <c r="A108" s="10" t="n"/>
      <c r="B108" s="10" t="n"/>
      <c r="C108" s="10" t="n"/>
      <c r="D108" s="10" t="n"/>
      <c r="E108" s="10" t="n"/>
      <c r="F108" s="10" t="n"/>
      <c r="G108" s="10" t="n"/>
      <c r="H108" s="11">
        <f>IF($A108="","",SUM($C108:$G108))</f>
        <v/>
      </c>
      <c r="I108" s="10" t="n"/>
      <c r="J108" s="11">
        <f>IF($A108="","",IF($H108&gt;=12,4,IF($H108&gt;=8,3,IF($H108&gt;=4,2,1))))</f>
        <v/>
      </c>
      <c r="K108" s="11">
        <f>IF($A108="","",IF($C108=3,"D1=3 special categories → at least Critical",IF($I108="yes","regulated customer → at least High",IF($D108=3,"D2=3 privileged access → at least High",IF(AND($E108=3,$F108&gt;=2),"D3=3 and D4&gt;=2 single point of failure → at least High","—")))))</f>
        <v/>
      </c>
      <c r="L108" s="11">
        <f>IF($A108="","",MAX($J108,IF($C108=3,4,0),IF($D108=3,3,0),IF(AND($E108=3,$F108&gt;=2),3,0),IF($I108="yes",3,0)))</f>
        <v/>
      </c>
      <c r="M108" s="11">
        <f>IF($A108="","",CHOOSE($L108,"at renewal","every 2 years","annually","annually"))</f>
        <v/>
      </c>
      <c r="N108" s="11">
        <f>IF($A108="","",CHOOSE($L108,"Low","Medium","High","Critical"))</f>
        <v/>
      </c>
      <c r="O108" s="10" t="n"/>
    </row>
    <row r="109">
      <c r="A109" s="10" t="n"/>
      <c r="B109" s="10" t="n"/>
      <c r="C109" s="10" t="n"/>
      <c r="D109" s="10" t="n"/>
      <c r="E109" s="10" t="n"/>
      <c r="F109" s="10" t="n"/>
      <c r="G109" s="10" t="n"/>
      <c r="H109" s="11">
        <f>IF($A109="","",SUM($C109:$G109))</f>
        <v/>
      </c>
      <c r="I109" s="10" t="n"/>
      <c r="J109" s="11">
        <f>IF($A109="","",IF($H109&gt;=12,4,IF($H109&gt;=8,3,IF($H109&gt;=4,2,1))))</f>
        <v/>
      </c>
      <c r="K109" s="11">
        <f>IF($A109="","",IF($C109=3,"D1=3 special categories → at least Critical",IF($I109="yes","regulated customer → at least High",IF($D109=3,"D2=3 privileged access → at least High",IF(AND($E109=3,$F109&gt;=2),"D3=3 and D4&gt;=2 single point of failure → at least High","—")))))</f>
        <v/>
      </c>
      <c r="L109" s="11">
        <f>IF($A109="","",MAX($J109,IF($C109=3,4,0),IF($D109=3,3,0),IF(AND($E109=3,$F109&gt;=2),3,0),IF($I109="yes",3,0)))</f>
        <v/>
      </c>
      <c r="M109" s="11">
        <f>IF($A109="","",CHOOSE($L109,"at renewal","every 2 years","annually","annually"))</f>
        <v/>
      </c>
      <c r="N109" s="11">
        <f>IF($A109="","",CHOOSE($L109,"Low","Medium","High","Critical"))</f>
        <v/>
      </c>
      <c r="O109" s="10" t="n"/>
    </row>
    <row r="110">
      <c r="A110" s="10" t="n"/>
      <c r="B110" s="10" t="n"/>
      <c r="C110" s="10" t="n"/>
      <c r="D110" s="10" t="n"/>
      <c r="E110" s="10" t="n"/>
      <c r="F110" s="10" t="n"/>
      <c r="G110" s="10" t="n"/>
      <c r="H110" s="11">
        <f>IF($A110="","",SUM($C110:$G110))</f>
        <v/>
      </c>
      <c r="I110" s="10" t="n"/>
      <c r="J110" s="11">
        <f>IF($A110="","",IF($H110&gt;=12,4,IF($H110&gt;=8,3,IF($H110&gt;=4,2,1))))</f>
        <v/>
      </c>
      <c r="K110" s="11">
        <f>IF($A110="","",IF($C110=3,"D1=3 special categories → at least Critical",IF($I110="yes","regulated customer → at least High",IF($D110=3,"D2=3 privileged access → at least High",IF(AND($E110=3,$F110&gt;=2),"D3=3 and D4&gt;=2 single point of failure → at least High","—")))))</f>
        <v/>
      </c>
      <c r="L110" s="11">
        <f>IF($A110="","",MAX($J110,IF($C110=3,4,0),IF($D110=3,3,0),IF(AND($E110=3,$F110&gt;=2),3,0),IF($I110="yes",3,0)))</f>
        <v/>
      </c>
      <c r="M110" s="11">
        <f>IF($A110="","",CHOOSE($L110,"at renewal","every 2 years","annually","annually"))</f>
        <v/>
      </c>
      <c r="N110" s="11">
        <f>IF($A110="","",CHOOSE($L110,"Low","Medium","High","Critical"))</f>
        <v/>
      </c>
      <c r="O110" s="10" t="n"/>
    </row>
    <row r="111">
      <c r="A111" s="10" t="n"/>
      <c r="B111" s="10" t="n"/>
      <c r="C111" s="10" t="n"/>
      <c r="D111" s="10" t="n"/>
      <c r="E111" s="10" t="n"/>
      <c r="F111" s="10" t="n"/>
      <c r="G111" s="10" t="n"/>
      <c r="H111" s="11">
        <f>IF($A111="","",SUM($C111:$G111))</f>
        <v/>
      </c>
      <c r="I111" s="10" t="n"/>
      <c r="J111" s="11">
        <f>IF($A111="","",IF($H111&gt;=12,4,IF($H111&gt;=8,3,IF($H111&gt;=4,2,1))))</f>
        <v/>
      </c>
      <c r="K111" s="11">
        <f>IF($A111="","",IF($C111=3,"D1=3 special categories → at least Critical",IF($I111="yes","regulated customer → at least High",IF($D111=3,"D2=3 privileged access → at least High",IF(AND($E111=3,$F111&gt;=2),"D3=3 and D4&gt;=2 single point of failure → at least High","—")))))</f>
        <v/>
      </c>
      <c r="L111" s="11">
        <f>IF($A111="","",MAX($J111,IF($C111=3,4,0),IF($D111=3,3,0),IF(AND($E111=3,$F111&gt;=2),3,0),IF($I111="yes",3,0)))</f>
        <v/>
      </c>
      <c r="M111" s="11">
        <f>IF($A111="","",CHOOSE($L111,"at renewal","every 2 years","annually","annually"))</f>
        <v/>
      </c>
      <c r="N111" s="11">
        <f>IF($A111="","",CHOOSE($L111,"Low","Medium","High","Critical"))</f>
        <v/>
      </c>
      <c r="O111" s="10" t="n"/>
    </row>
    <row r="112">
      <c r="A112" s="10" t="n"/>
      <c r="B112" s="10" t="n"/>
      <c r="C112" s="10" t="n"/>
      <c r="D112" s="10" t="n"/>
      <c r="E112" s="10" t="n"/>
      <c r="F112" s="10" t="n"/>
      <c r="G112" s="10" t="n"/>
      <c r="H112" s="11">
        <f>IF($A112="","",SUM($C112:$G112))</f>
        <v/>
      </c>
      <c r="I112" s="10" t="n"/>
      <c r="J112" s="11">
        <f>IF($A112="","",IF($H112&gt;=12,4,IF($H112&gt;=8,3,IF($H112&gt;=4,2,1))))</f>
        <v/>
      </c>
      <c r="K112" s="11">
        <f>IF($A112="","",IF($C112=3,"D1=3 special categories → at least Critical",IF($I112="yes","regulated customer → at least High",IF($D112=3,"D2=3 privileged access → at least High",IF(AND($E112=3,$F112&gt;=2),"D3=3 and D4&gt;=2 single point of failure → at least High","—")))))</f>
        <v/>
      </c>
      <c r="L112" s="11">
        <f>IF($A112="","",MAX($J112,IF($C112=3,4,0),IF($D112=3,3,0),IF(AND($E112=3,$F112&gt;=2),3,0),IF($I112="yes",3,0)))</f>
        <v/>
      </c>
      <c r="M112" s="11">
        <f>IF($A112="","",CHOOSE($L112,"at renewal","every 2 years","annually","annually"))</f>
        <v/>
      </c>
      <c r="N112" s="11">
        <f>IF($A112="","",CHOOSE($L112,"Low","Medium","High","Critical"))</f>
        <v/>
      </c>
      <c r="O112" s="10" t="n"/>
    </row>
    <row r="113">
      <c r="A113" s="10" t="n"/>
      <c r="B113" s="10" t="n"/>
      <c r="C113" s="10" t="n"/>
      <c r="D113" s="10" t="n"/>
      <c r="E113" s="10" t="n"/>
      <c r="F113" s="10" t="n"/>
      <c r="G113" s="10" t="n"/>
      <c r="H113" s="11">
        <f>IF($A113="","",SUM($C113:$G113))</f>
        <v/>
      </c>
      <c r="I113" s="10" t="n"/>
      <c r="J113" s="11">
        <f>IF($A113="","",IF($H113&gt;=12,4,IF($H113&gt;=8,3,IF($H113&gt;=4,2,1))))</f>
        <v/>
      </c>
      <c r="K113" s="11">
        <f>IF($A113="","",IF($C113=3,"D1=3 special categories → at least Critical",IF($I113="yes","regulated customer → at least High",IF($D113=3,"D2=3 privileged access → at least High",IF(AND($E113=3,$F113&gt;=2),"D3=3 and D4&gt;=2 single point of failure → at least High","—")))))</f>
        <v/>
      </c>
      <c r="L113" s="11">
        <f>IF($A113="","",MAX($J113,IF($C113=3,4,0),IF($D113=3,3,0),IF(AND($E113=3,$F113&gt;=2),3,0),IF($I113="yes",3,0)))</f>
        <v/>
      </c>
      <c r="M113" s="11">
        <f>IF($A113="","",CHOOSE($L113,"at renewal","every 2 years","annually","annually"))</f>
        <v/>
      </c>
      <c r="N113" s="11">
        <f>IF($A113="","",CHOOSE($L113,"Low","Medium","High","Critical"))</f>
        <v/>
      </c>
      <c r="O113" s="10" t="n"/>
    </row>
    <row r="114">
      <c r="A114" s="10" t="n"/>
      <c r="B114" s="10" t="n"/>
      <c r="C114" s="10" t="n"/>
      <c r="D114" s="10" t="n"/>
      <c r="E114" s="10" t="n"/>
      <c r="F114" s="10" t="n"/>
      <c r="G114" s="10" t="n"/>
      <c r="H114" s="11">
        <f>IF($A114="","",SUM($C114:$G114))</f>
        <v/>
      </c>
      <c r="I114" s="10" t="n"/>
      <c r="J114" s="11">
        <f>IF($A114="","",IF($H114&gt;=12,4,IF($H114&gt;=8,3,IF($H114&gt;=4,2,1))))</f>
        <v/>
      </c>
      <c r="K114" s="11">
        <f>IF($A114="","",IF($C114=3,"D1=3 special categories → at least Critical",IF($I114="yes","regulated customer → at least High",IF($D114=3,"D2=3 privileged access → at least High",IF(AND($E114=3,$F114&gt;=2),"D3=3 and D4&gt;=2 single point of failure → at least High","—")))))</f>
        <v/>
      </c>
      <c r="L114" s="11">
        <f>IF($A114="","",MAX($J114,IF($C114=3,4,0),IF($D114=3,3,0),IF(AND($E114=3,$F114&gt;=2),3,0),IF($I114="yes",3,0)))</f>
        <v/>
      </c>
      <c r="M114" s="11">
        <f>IF($A114="","",CHOOSE($L114,"at renewal","every 2 years","annually","annually"))</f>
        <v/>
      </c>
      <c r="N114" s="11">
        <f>IF($A114="","",CHOOSE($L114,"Low","Medium","High","Critical"))</f>
        <v/>
      </c>
      <c r="O114" s="10" t="n"/>
    </row>
    <row r="115">
      <c r="A115" s="10" t="n"/>
      <c r="B115" s="10" t="n"/>
      <c r="C115" s="10" t="n"/>
      <c r="D115" s="10" t="n"/>
      <c r="E115" s="10" t="n"/>
      <c r="F115" s="10" t="n"/>
      <c r="G115" s="10" t="n"/>
      <c r="H115" s="11">
        <f>IF($A115="","",SUM($C115:$G115))</f>
        <v/>
      </c>
      <c r="I115" s="10" t="n"/>
      <c r="J115" s="11">
        <f>IF($A115="","",IF($H115&gt;=12,4,IF($H115&gt;=8,3,IF($H115&gt;=4,2,1))))</f>
        <v/>
      </c>
      <c r="K115" s="11">
        <f>IF($A115="","",IF($C115=3,"D1=3 special categories → at least Critical",IF($I115="yes","regulated customer → at least High",IF($D115=3,"D2=3 privileged access → at least High",IF(AND($E115=3,$F115&gt;=2),"D3=3 and D4&gt;=2 single point of failure → at least High","—")))))</f>
        <v/>
      </c>
      <c r="L115" s="11">
        <f>IF($A115="","",MAX($J115,IF($C115=3,4,0),IF($D115=3,3,0),IF(AND($E115=3,$F115&gt;=2),3,0),IF($I115="yes",3,0)))</f>
        <v/>
      </c>
      <c r="M115" s="11">
        <f>IF($A115="","",CHOOSE($L115,"at renewal","every 2 years","annually","annually"))</f>
        <v/>
      </c>
      <c r="N115" s="11">
        <f>IF($A115="","",CHOOSE($L115,"Low","Medium","High","Critical"))</f>
        <v/>
      </c>
      <c r="O115" s="10" t="n"/>
    </row>
    <row r="116">
      <c r="A116" s="10" t="n"/>
      <c r="B116" s="10" t="n"/>
      <c r="C116" s="10" t="n"/>
      <c r="D116" s="10" t="n"/>
      <c r="E116" s="10" t="n"/>
      <c r="F116" s="10" t="n"/>
      <c r="G116" s="10" t="n"/>
      <c r="H116" s="11">
        <f>IF($A116="","",SUM($C116:$G116))</f>
        <v/>
      </c>
      <c r="I116" s="10" t="n"/>
      <c r="J116" s="11">
        <f>IF($A116="","",IF($H116&gt;=12,4,IF($H116&gt;=8,3,IF($H116&gt;=4,2,1))))</f>
        <v/>
      </c>
      <c r="K116" s="11">
        <f>IF($A116="","",IF($C116=3,"D1=3 special categories → at least Critical",IF($I116="yes","regulated customer → at least High",IF($D116=3,"D2=3 privileged access → at least High",IF(AND($E116=3,$F116&gt;=2),"D3=3 and D4&gt;=2 single point of failure → at least High","—")))))</f>
        <v/>
      </c>
      <c r="L116" s="11">
        <f>IF($A116="","",MAX($J116,IF($C116=3,4,0),IF($D116=3,3,0),IF(AND($E116=3,$F116&gt;=2),3,0),IF($I116="yes",3,0)))</f>
        <v/>
      </c>
      <c r="M116" s="11">
        <f>IF($A116="","",CHOOSE($L116,"at renewal","every 2 years","annually","annually"))</f>
        <v/>
      </c>
      <c r="N116" s="11">
        <f>IF($A116="","",CHOOSE($L116,"Low","Medium","High","Critical"))</f>
        <v/>
      </c>
      <c r="O116" s="10" t="n"/>
    </row>
    <row r="117">
      <c r="A117" s="10" t="n"/>
      <c r="B117" s="10" t="n"/>
      <c r="C117" s="10" t="n"/>
      <c r="D117" s="10" t="n"/>
      <c r="E117" s="10" t="n"/>
      <c r="F117" s="10" t="n"/>
      <c r="G117" s="10" t="n"/>
      <c r="H117" s="11">
        <f>IF($A117="","",SUM($C117:$G117))</f>
        <v/>
      </c>
      <c r="I117" s="10" t="n"/>
      <c r="J117" s="11">
        <f>IF($A117="","",IF($H117&gt;=12,4,IF($H117&gt;=8,3,IF($H117&gt;=4,2,1))))</f>
        <v/>
      </c>
      <c r="K117" s="11">
        <f>IF($A117="","",IF($C117=3,"D1=3 special categories → at least Critical",IF($I117="yes","regulated customer → at least High",IF($D117=3,"D2=3 privileged access → at least High",IF(AND($E117=3,$F117&gt;=2),"D3=3 and D4&gt;=2 single point of failure → at least High","—")))))</f>
        <v/>
      </c>
      <c r="L117" s="11">
        <f>IF($A117="","",MAX($J117,IF($C117=3,4,0),IF($D117=3,3,0),IF(AND($E117=3,$F117&gt;=2),3,0),IF($I117="yes",3,0)))</f>
        <v/>
      </c>
      <c r="M117" s="11">
        <f>IF($A117="","",CHOOSE($L117,"at renewal","every 2 years","annually","annually"))</f>
        <v/>
      </c>
      <c r="N117" s="11">
        <f>IF($A117="","",CHOOSE($L117,"Low","Medium","High","Critical"))</f>
        <v/>
      </c>
      <c r="O117" s="10" t="n"/>
    </row>
    <row r="118">
      <c r="A118" s="10" t="n"/>
      <c r="B118" s="10" t="n"/>
      <c r="C118" s="10" t="n"/>
      <c r="D118" s="10" t="n"/>
      <c r="E118" s="10" t="n"/>
      <c r="F118" s="10" t="n"/>
      <c r="G118" s="10" t="n"/>
      <c r="H118" s="11">
        <f>IF($A118="","",SUM($C118:$G118))</f>
        <v/>
      </c>
      <c r="I118" s="10" t="n"/>
      <c r="J118" s="11">
        <f>IF($A118="","",IF($H118&gt;=12,4,IF($H118&gt;=8,3,IF($H118&gt;=4,2,1))))</f>
        <v/>
      </c>
      <c r="K118" s="11">
        <f>IF($A118="","",IF($C118=3,"D1=3 special categories → at least Critical",IF($I118="yes","regulated customer → at least High",IF($D118=3,"D2=3 privileged access → at least High",IF(AND($E118=3,$F118&gt;=2),"D3=3 and D4&gt;=2 single point of failure → at least High","—")))))</f>
        <v/>
      </c>
      <c r="L118" s="11">
        <f>IF($A118="","",MAX($J118,IF($C118=3,4,0),IF($D118=3,3,0),IF(AND($E118=3,$F118&gt;=2),3,0),IF($I118="yes",3,0)))</f>
        <v/>
      </c>
      <c r="M118" s="11">
        <f>IF($A118="","",CHOOSE($L118,"at renewal","every 2 years","annually","annually"))</f>
        <v/>
      </c>
      <c r="N118" s="11">
        <f>IF($A118="","",CHOOSE($L118,"Low","Medium","High","Critical"))</f>
        <v/>
      </c>
      <c r="O118" s="10" t="n"/>
    </row>
    <row r="119">
      <c r="A119" s="10" t="n"/>
      <c r="B119" s="10" t="n"/>
      <c r="C119" s="10" t="n"/>
      <c r="D119" s="10" t="n"/>
      <c r="E119" s="10" t="n"/>
      <c r="F119" s="10" t="n"/>
      <c r="G119" s="10" t="n"/>
      <c r="H119" s="11">
        <f>IF($A119="","",SUM($C119:$G119))</f>
        <v/>
      </c>
      <c r="I119" s="10" t="n"/>
      <c r="J119" s="11">
        <f>IF($A119="","",IF($H119&gt;=12,4,IF($H119&gt;=8,3,IF($H119&gt;=4,2,1))))</f>
        <v/>
      </c>
      <c r="K119" s="11">
        <f>IF($A119="","",IF($C119=3,"D1=3 special categories → at least Critical",IF($I119="yes","regulated customer → at least High",IF($D119=3,"D2=3 privileged access → at least High",IF(AND($E119=3,$F119&gt;=2),"D3=3 and D4&gt;=2 single point of failure → at least High","—")))))</f>
        <v/>
      </c>
      <c r="L119" s="11">
        <f>IF($A119="","",MAX($J119,IF($C119=3,4,0),IF($D119=3,3,0),IF(AND($E119=3,$F119&gt;=2),3,0),IF($I119="yes",3,0)))</f>
        <v/>
      </c>
      <c r="M119" s="11">
        <f>IF($A119="","",CHOOSE($L119,"at renewal","every 2 years","annually","annually"))</f>
        <v/>
      </c>
      <c r="N119" s="11">
        <f>IF($A119="","",CHOOSE($L119,"Low","Medium","High","Critical"))</f>
        <v/>
      </c>
      <c r="O119" s="10" t="n"/>
    </row>
    <row r="120">
      <c r="A120" s="10" t="n"/>
      <c r="B120" s="10" t="n"/>
      <c r="C120" s="10" t="n"/>
      <c r="D120" s="10" t="n"/>
      <c r="E120" s="10" t="n"/>
      <c r="F120" s="10" t="n"/>
      <c r="G120" s="10" t="n"/>
      <c r="H120" s="11">
        <f>IF($A120="","",SUM($C120:$G120))</f>
        <v/>
      </c>
      <c r="I120" s="10" t="n"/>
      <c r="J120" s="11">
        <f>IF($A120="","",IF($H120&gt;=12,4,IF($H120&gt;=8,3,IF($H120&gt;=4,2,1))))</f>
        <v/>
      </c>
      <c r="K120" s="11">
        <f>IF($A120="","",IF($C120=3,"D1=3 special categories → at least Critical",IF($I120="yes","regulated customer → at least High",IF($D120=3,"D2=3 privileged access → at least High",IF(AND($E120=3,$F120&gt;=2),"D3=3 and D4&gt;=2 single point of failure → at least High","—")))))</f>
        <v/>
      </c>
      <c r="L120" s="11">
        <f>IF($A120="","",MAX($J120,IF($C120=3,4,0),IF($D120=3,3,0),IF(AND($E120=3,$F120&gt;=2),3,0),IF($I120="yes",3,0)))</f>
        <v/>
      </c>
      <c r="M120" s="11">
        <f>IF($A120="","",CHOOSE($L120,"at renewal","every 2 years","annually","annually"))</f>
        <v/>
      </c>
      <c r="N120" s="11">
        <f>IF($A120="","",CHOOSE($L120,"Low","Medium","High","Critical"))</f>
        <v/>
      </c>
      <c r="O120" s="10" t="n"/>
    </row>
    <row r="121"/>
    <row r="122">
      <c r="B122" s="3" t="inlineStr">
        <is>
          <t>The five axes</t>
        </is>
      </c>
    </row>
    <row r="123">
      <c r="B123" s="4" t="inlineStr">
        <is>
          <t>D1 Data access</t>
        </is>
      </c>
      <c r="C123" s="5" t="inlineStr">
        <is>
          <t>0 no data · 1 your own internal data only · 2 customer data without special categories · 3 special categories</t>
        </is>
      </c>
    </row>
    <row r="124">
      <c r="B124" s="4" t="inlineStr">
        <is>
          <t>D2 System access</t>
        </is>
      </c>
      <c r="C124" s="5" t="inlineStr">
        <is>
          <t>0 none · 1 occasional, supervised · 2 regular remote access with own account · 3 standing privileged access to production</t>
        </is>
      </c>
    </row>
    <row r="125">
      <c r="B125" s="4" t="inlineStr">
        <is>
          <t>D3 Dependency</t>
        </is>
      </c>
      <c r="C125" s="5" t="inlineStr">
        <is>
          <t>0 replaceable in &lt; 1 week · 1 &lt; 1 month · 2 &lt; 3 months · 3 no workable alternative</t>
        </is>
      </c>
    </row>
    <row r="126">
      <c r="B126" s="4" t="inlineStr">
        <is>
          <t>D4 Process affected</t>
        </is>
      </c>
      <c r="C126" s="5" t="inlineStr">
        <is>
          <t>0 no link · 1 supporting process · 2 protection need "high" · 3 protection need "very high" and MTPD ≤ 24 h</t>
        </is>
      </c>
    </row>
    <row r="127">
      <c r="B127" s="4" t="inlineStr">
        <is>
          <t>D5 Onward transfer &amp; location</t>
        </is>
      </c>
      <c r="C127" s="5" t="inlineStr">
        <is>
          <t>0 no sub-processors, EU · 1 sub-processors named, EU · 2 third country with adequacy decision · 3 third country without, or chain not disclosed</t>
        </is>
      </c>
    </row>
    <row r="128">
      <c r="B128" s="4" t="inlineStr">
        <is>
          <t>Tiers</t>
        </is>
      </c>
      <c r="C128" s="5" t="inlineStr">
        <is>
          <t>12–15 Critical · 8–11 High · 4–7 Medium · 0–3 Low</t>
        </is>
      </c>
    </row>
  </sheetData>
  <dataValidations count="2">
    <dataValidation sqref="C5:G120" showDropDown="0" showInputMessage="0" showErrorMessage="1" allowBlank="1" errorTitle="0 bis 3" error="Jede Achse wird mit 0, 1, 2 oder 3 bewertet. Siehe P1-13 §3." type="whole" operator="between">
      <formula1>0</formula1>
      <formula2>3</formula2>
    </dataValidation>
    <dataValidation sqref="I5:I120" showDropDown="0" showInputMessage="0" showErrorMessage="0" allowBlank="1" type="list">
      <formula1>"yes,no"</formula1>
    </dataValidation>
  </dataValidations>
  <pageMargins left="0.75" right="0.75" top="1" bottom="1" header="0.5" footer="0.5"/>
</worksheet>
</file>

<file path=xl/worksheets/sheet8.xml><?xml version="1.0" encoding="utf-8"?>
<worksheet xmlns="http://schemas.openxmlformats.org/spreadsheetml/2006/main">
  <sheetPr>
    <tabColor rgb="009EC6CE"/>
    <outlinePr summaryBelow="1" summaryRight="1"/>
    <pageSetUpPr/>
  </sheetPr>
  <dimension ref="A1:I32"/>
  <sheetViews>
    <sheetView workbookViewId="0">
      <pane xSplit="2" ySplit="4" topLeftCell="C5" activePane="bottomRight" state="frozen"/>
      <selection pane="topRight" activeCell="A1" sqref="A1"/>
      <selection pane="bottomLeft" activeCell="A1" sqref="A1"/>
      <selection pane="bottomRight" activeCell="A1" sqref="A1"/>
    </sheetView>
  </sheetViews>
  <sheetFormatPr baseColWidth="8" defaultRowHeight="15"/>
  <cols>
    <col width="6" customWidth="1" min="1" max="1"/>
    <col width="18" customWidth="1" min="2" max="2"/>
    <col width="56" customWidth="1" min="3" max="3"/>
    <col width="12" customWidth="1" min="4" max="4"/>
    <col width="30" customWidth="1" min="5" max="5"/>
    <col width="26" customWidth="1" min="6" max="6"/>
    <col width="34" customWidth="1" min="7" max="7"/>
    <col width="14" customWidth="1" min="8" max="8"/>
    <col width="14" customWidth="1" min="9" max="9"/>
  </cols>
  <sheetData>
    <row r="1">
      <c r="A1" s="1" t="inlineStr">
        <is>
          <t>Supplier questionnaire</t>
        </is>
      </c>
    </row>
    <row r="2">
      <c r="A2" s="2" t="inlineStr"/>
    </row>
    <row r="3">
      <c r="A3" s="7" t="inlineStr">
        <is>
          <t>The "applies from tier" column determines who gets which question. "We do not have that" is a valid answer — it becomes a finding, not a tick.</t>
        </is>
      </c>
    </row>
    <row r="4" ht="34" customHeight="1">
      <c r="A4" s="8" t="inlineStr">
        <is>
          <t>No.</t>
        </is>
      </c>
      <c r="B4" s="8" t="inlineStr">
        <is>
          <t>Area</t>
        </is>
      </c>
      <c r="C4" s="8" t="inlineStr">
        <is>
          <t>Question</t>
        </is>
      </c>
      <c r="D4" s="8" t="inlineStr">
        <is>
          <t>Applies from tier</t>
        </is>
      </c>
      <c r="E4" s="8" t="inlineStr">
        <is>
          <t>Evidence required</t>
        </is>
      </c>
      <c r="F4" s="8" t="inlineStr">
        <is>
          <t>Source</t>
        </is>
      </c>
      <c r="G4" s="8" t="inlineStr">
        <is>
          <t>Answer</t>
        </is>
      </c>
      <c r="H4" s="8" t="inlineStr">
        <is>
          <t>Evidence received?</t>
        </is>
      </c>
      <c r="I4" s="8" t="inlineStr">
        <is>
          <t>Assessment</t>
        </is>
      </c>
    </row>
    <row r="5" ht="30" customHeight="1">
      <c r="A5" s="13" t="inlineStr">
        <is>
          <t>F01</t>
        </is>
      </c>
      <c r="B5" s="13" t="inlineStr">
        <is>
          <t>Governance</t>
        </is>
      </c>
      <c r="C5" s="13" t="inlineStr">
        <is>
          <t>Is there a named person accountable for information security, and who do they report to?</t>
        </is>
      </c>
      <c r="D5" s="13" t="inlineStr">
        <is>
          <t>Medium</t>
        </is>
      </c>
      <c r="E5" s="13" t="inlineStr">
        <is>
          <t>Org chart or letter of appointment</t>
        </is>
      </c>
      <c r="F5" s="14" t="inlineStr">
        <is>
          <t>CIR 1.2.1, 1.2.3</t>
        </is>
      </c>
      <c r="G5" s="10" t="n"/>
      <c r="H5" s="10" t="n"/>
      <c r="I5" s="10" t="n"/>
    </row>
    <row r="6" ht="30" customHeight="1">
      <c r="A6" s="13" t="inlineStr">
        <is>
          <t>F02</t>
        </is>
      </c>
      <c r="B6" s="13" t="inlineStr">
        <is>
          <t>Governance</t>
        </is>
      </c>
      <c r="C6" s="13" t="inlineStr">
        <is>
          <t>Is there a certification (ISO/IEC 27001, SOC 2, BSI C5) or an equivalent audit report? Please state the scope.</t>
        </is>
      </c>
      <c r="D6" s="13" t="inlineStr">
        <is>
          <t>High</t>
        </is>
      </c>
      <c r="E6" s="13" t="inlineStr">
        <is>
          <t>Certificate with scope, or audit report</t>
        </is>
      </c>
      <c r="F6" s="14" t="inlineStr">
        <is>
          <t>CIR 5.1.2 (a); A.5.19</t>
        </is>
      </c>
      <c r="G6" s="10" t="n"/>
      <c r="H6" s="10" t="n"/>
      <c r="I6" s="10" t="n"/>
    </row>
    <row r="7" ht="30" customHeight="1">
      <c r="A7" s="13" t="inlineStr">
        <is>
          <t>F03</t>
        </is>
      </c>
      <c r="B7" s="13" t="inlineStr">
        <is>
          <t>Governance</t>
        </is>
      </c>
      <c r="C7" s="13" t="inlineStr">
        <is>
          <t>When was a penetration test last carried out, and by whom?</t>
        </is>
      </c>
      <c r="D7" s="13" t="inlineStr">
        <is>
          <t>Critical</t>
        </is>
      </c>
      <c r="E7" s="13" t="inlineStr">
        <is>
          <t>Summary of the report</t>
        </is>
      </c>
      <c r="F7" s="14" t="inlineStr">
        <is>
          <t>CIR 5.1.2 (c)</t>
        </is>
      </c>
      <c r="G7" s="10" t="n"/>
      <c r="H7" s="10" t="n"/>
      <c r="I7" s="10" t="n"/>
    </row>
    <row r="8" ht="30" customHeight="1">
      <c r="A8" s="13" t="inlineStr">
        <is>
          <t>F04</t>
        </is>
      </c>
      <c r="B8" s="13" t="inlineStr">
        <is>
          <t>Data</t>
        </is>
      </c>
      <c r="C8" s="13" t="inlineStr">
        <is>
          <t>Which of your data or your customers' data is processed, stored or transmitted? Are special categories among it?</t>
        </is>
      </c>
      <c r="D8" s="13" t="inlineStr">
        <is>
          <t>Medium</t>
        </is>
      </c>
      <c r="E8" s="13" t="inlineStr">
        <is>
          <t>Record of processing activities or description</t>
        </is>
      </c>
      <c r="F8" s="14" t="inlineStr">
        <is>
          <t>Art. 30 GDPR; § 203 StGB</t>
        </is>
      </c>
      <c r="G8" s="10" t="n"/>
      <c r="H8" s="10" t="n"/>
      <c r="I8" s="10" t="n"/>
    </row>
    <row r="9" ht="30" customHeight="1">
      <c r="A9" s="13" t="inlineStr">
        <is>
          <t>F05</t>
        </is>
      </c>
      <c r="B9" s="13" t="inlineStr">
        <is>
          <t>Data</t>
        </is>
      </c>
      <c r="C9" s="13" t="inlineStr">
        <is>
          <t>Where is the data processed and stored? Please state country and data centre.</t>
        </is>
      </c>
      <c r="D9" s="13" t="inlineStr">
        <is>
          <t>Medium</t>
        </is>
      </c>
      <c r="E9" s="13" t="inlineStr">
        <is>
          <t>Processor contract annex</t>
        </is>
      </c>
      <c r="F9" s="14" t="inlineStr">
        <is>
          <t>CIR 5.1.4 (a); D5</t>
        </is>
      </c>
      <c r="G9" s="10" t="n"/>
      <c r="H9" s="10" t="n"/>
      <c r="I9" s="10" t="n"/>
    </row>
    <row r="10" ht="30" customHeight="1">
      <c r="A10" s="13" t="inlineStr">
        <is>
          <t>F06</t>
        </is>
      </c>
      <c r="B10" s="13" t="inlineStr">
        <is>
          <t>Data</t>
        </is>
      </c>
      <c r="C10" s="13" t="inlineStr">
        <is>
          <t>Is the data encrypted at rest and in transit? Who holds the keys?</t>
        </is>
      </c>
      <c r="D10" s="13" t="inlineStr">
        <is>
          <t>High</t>
        </is>
      </c>
      <c r="E10" s="13" t="inlineStr">
        <is>
          <t>Description of the method</t>
        </is>
      </c>
      <c r="F10" s="14" t="inlineStr">
        <is>
          <t>A.8.24; CIR 8.1</t>
        </is>
      </c>
      <c r="G10" s="10" t="n"/>
      <c r="H10" s="10" t="n"/>
      <c r="I10" s="10" t="n"/>
    </row>
    <row r="11" ht="30" customHeight="1">
      <c r="A11" s="13" t="inlineStr">
        <is>
          <t>F07</t>
        </is>
      </c>
      <c r="B11" s="13" t="inlineStr">
        <is>
          <t>Data</t>
        </is>
      </c>
      <c r="C11" s="13" t="inlineStr">
        <is>
          <t>Is there a processor contract (DPA) in place?</t>
        </is>
      </c>
      <c r="D11" s="13" t="inlineStr">
        <is>
          <t>Medium</t>
        </is>
      </c>
      <c r="E11" s="13" t="inlineStr">
        <is>
          <t>Processor contract</t>
        </is>
      </c>
      <c r="F11" s="14" t="inlineStr">
        <is>
          <t>Art. 28 GDPR</t>
        </is>
      </c>
      <c r="G11" s="10" t="n"/>
      <c r="H11" s="10" t="n"/>
      <c r="I11" s="10" t="n"/>
    </row>
    <row r="12" ht="30" customHeight="1">
      <c r="A12" s="13" t="inlineStr">
        <is>
          <t>F08</t>
        </is>
      </c>
      <c r="B12" s="13" t="inlineStr">
        <is>
          <t>Access</t>
        </is>
      </c>
      <c r="C12" s="13" t="inlineStr">
        <is>
          <t>What access to your systems or your customers' systems exists, and for whom?</t>
        </is>
      </c>
      <c r="D12" s="13" t="inlineStr">
        <is>
          <t>Medium</t>
        </is>
      </c>
      <c r="E12" s="13" t="inlineStr">
        <is>
          <t>Access list</t>
        </is>
      </c>
      <c r="F12" s="14" t="inlineStr">
        <is>
          <t>A.5.15, A.8.2</t>
        </is>
      </c>
      <c r="G12" s="10" t="n"/>
      <c r="H12" s="10" t="n"/>
      <c r="I12" s="10" t="n"/>
    </row>
    <row r="13" ht="30" customHeight="1">
      <c r="A13" s="13" t="inlineStr">
        <is>
          <t>F09</t>
        </is>
      </c>
      <c r="B13" s="13" t="inlineStr">
        <is>
          <t>Access</t>
        </is>
      </c>
      <c r="C13" s="13" t="inlineStr">
        <is>
          <t>Is multi-factor authentication used for all administrative and remote access?</t>
        </is>
      </c>
      <c r="D13" s="13" t="inlineStr">
        <is>
          <t>Medium</t>
        </is>
      </c>
      <c r="E13" s="13" t="inlineStr">
        <is>
          <t>Screenshot or policy</t>
        </is>
      </c>
      <c r="F13" s="14" t="inlineStr">
        <is>
          <t>§ 30(2) No. 10 BSIG; A.8.5</t>
        </is>
      </c>
      <c r="G13" s="10" t="n"/>
      <c r="H13" s="10" t="n"/>
      <c r="I13" s="10" t="n"/>
    </row>
    <row r="14" ht="30" customHeight="1">
      <c r="A14" s="13" t="inlineStr">
        <is>
          <t>F10</t>
        </is>
      </c>
      <c r="B14" s="13" t="inlineStr">
        <is>
          <t>Access</t>
        </is>
      </c>
      <c r="C14" s="13" t="inlineStr">
        <is>
          <t>How is access revoked when staff leave, and how quickly?</t>
        </is>
      </c>
      <c r="D14" s="13" t="inlineStr">
        <is>
          <t>High</t>
        </is>
      </c>
      <c r="E14" s="13" t="inlineStr">
        <is>
          <t>Process description</t>
        </is>
      </c>
      <c r="F14" s="14" t="inlineStr">
        <is>
          <t>A.5.18, A.6.5</t>
        </is>
      </c>
      <c r="G14" s="10" t="n"/>
      <c r="H14" s="10" t="n"/>
      <c r="I14" s="10" t="n"/>
    </row>
    <row r="15" ht="30" customHeight="1">
      <c r="A15" s="13" t="inlineStr">
        <is>
          <t>F11</t>
        </is>
      </c>
      <c r="B15" s="13" t="inlineStr">
        <is>
          <t>People</t>
        </is>
      </c>
      <c r="C15" s="13" t="inlineStr">
        <is>
          <t>Are staff with access to our data screened, and are they bound to confidentiality?</t>
        </is>
      </c>
      <c r="D15" s="13" t="inlineStr">
        <is>
          <t>High</t>
        </is>
      </c>
      <c r="E15" s="13" t="inlineStr">
        <is>
          <t>Template of the undertaking</t>
        </is>
      </c>
      <c r="F15" s="14" t="inlineStr">
        <is>
          <t>CIR 5.1.4 (b), (c)</t>
        </is>
      </c>
      <c r="G15" s="10" t="n"/>
      <c r="H15" s="10" t="n"/>
      <c r="I15" s="10" t="n"/>
    </row>
    <row r="16" ht="30" customHeight="1">
      <c r="A16" s="13" t="inlineStr">
        <is>
          <t>F12</t>
        </is>
      </c>
      <c r="B16" s="13" t="inlineStr">
        <is>
          <t>People</t>
        </is>
      </c>
      <c r="C16" s="13" t="inlineStr">
        <is>
          <t>Is there regular information security awareness training?</t>
        </is>
      </c>
      <c r="D16" s="13" t="inlineStr">
        <is>
          <t>High</t>
        </is>
      </c>
      <c r="E16" s="13" t="inlineStr">
        <is>
          <t>Training records</t>
        </is>
      </c>
      <c r="F16" s="14" t="inlineStr">
        <is>
          <t>§ 30(2) No. 7 BSIG; CIR 5.1.4 (b)</t>
        </is>
      </c>
      <c r="G16" s="10" t="n"/>
      <c r="H16" s="10" t="n"/>
      <c r="I16" s="10" t="n"/>
    </row>
    <row r="17" ht="30" customHeight="1">
      <c r="A17" s="13" t="inlineStr">
        <is>
          <t>F13</t>
        </is>
      </c>
      <c r="B17" s="13" t="inlineStr">
        <is>
          <t>Incidents</t>
        </is>
      </c>
      <c r="C17" s="13" t="inlineStr">
        <is>
          <t>How, and within what deadline, is your organisation informed of a security incident affecting our systems or data?</t>
        </is>
      </c>
      <c r="D17" s="13" t="inlineStr">
        <is>
          <t>Medium</t>
        </is>
      </c>
      <c r="E17" s="13" t="inlineStr">
        <is>
          <t>Contract clause or process</t>
        </is>
      </c>
      <c r="F17" s="14" t="inlineStr">
        <is>
          <t>CIR 5.1.4 (d)</t>
        </is>
      </c>
      <c r="G17" s="10" t="n"/>
      <c r="H17" s="10" t="n"/>
      <c r="I17" s="10" t="n"/>
    </row>
    <row r="18" ht="30" customHeight="1">
      <c r="A18" s="13" t="inlineStr">
        <is>
          <t>F14</t>
        </is>
      </c>
      <c r="B18" s="13" t="inlineStr">
        <is>
          <t>Incidents</t>
        </is>
      </c>
      <c r="C18" s="13" t="inlineStr">
        <is>
          <t>Has there been a reportable incident in the last 24 months?</t>
        </is>
      </c>
      <c r="D18" s="13" t="inlineStr">
        <is>
          <t>High</t>
        </is>
      </c>
      <c r="E18" s="13" t="inlineStr">
        <is>
          <t>Description and follow-up</t>
        </is>
      </c>
      <c r="F18" s="14" t="inlineStr">
        <is>
          <t>CIR 5.1.7 (b)</t>
        </is>
      </c>
      <c r="G18" s="10" t="n"/>
      <c r="H18" s="10" t="n"/>
      <c r="I18" s="10" t="n"/>
    </row>
    <row r="19" ht="30" customHeight="1">
      <c r="A19" s="13" t="inlineStr">
        <is>
          <t>F15</t>
        </is>
      </c>
      <c r="B19" s="13" t="inlineStr">
        <is>
          <t>Vulnerabilities</t>
        </is>
      </c>
      <c r="C19" s="13" t="inlineStr">
        <is>
          <t>How are vulnerabilities detected and remediated? What deadlines apply by criticality?</t>
        </is>
      </c>
      <c r="D19" s="13" t="inlineStr">
        <is>
          <t>High</t>
        </is>
      </c>
      <c r="E19" s="13" t="inlineStr">
        <is>
          <t>Policy or SLA</t>
        </is>
      </c>
      <c r="F19" s="14" t="inlineStr">
        <is>
          <t>CIR 5.1.4 (f); A.8.8</t>
        </is>
      </c>
      <c r="G19" s="10" t="n"/>
      <c r="H19" s="10" t="n"/>
      <c r="I19" s="10" t="n"/>
    </row>
    <row r="20" ht="30" customHeight="1">
      <c r="A20" s="13" t="inlineStr">
        <is>
          <t>F16</t>
        </is>
      </c>
      <c r="B20" s="13" t="inlineStr">
        <is>
          <t>Supply chain</t>
        </is>
      </c>
      <c r="C20" s="13" t="inlineStr">
        <is>
          <t>Are sub-processors used? Please name them in full, including location.</t>
        </is>
      </c>
      <c r="D20" s="13" t="inlineStr">
        <is>
          <t>Medium</t>
        </is>
      </c>
      <c r="E20" s="13" t="inlineStr">
        <is>
          <t>List of sub-processors</t>
        </is>
      </c>
      <c r="F20" s="14" t="inlineStr">
        <is>
          <t>CIR 5.1.4 (g), 5.2 (b)</t>
        </is>
      </c>
      <c r="G20" s="10" t="n"/>
      <c r="H20" s="10" t="n"/>
      <c r="I20" s="10" t="n"/>
    </row>
    <row r="21" ht="30" customHeight="1">
      <c r="A21" s="13" t="inlineStr">
        <is>
          <t>F17</t>
        </is>
      </c>
      <c r="B21" s="13" t="inlineStr">
        <is>
          <t>Supply chain</t>
        </is>
      </c>
      <c r="C21" s="13" t="inlineStr">
        <is>
          <t>Are the same security requirements imposed on sub-processors?</t>
        </is>
      </c>
      <c r="D21" s="13" t="inlineStr">
        <is>
          <t>High</t>
        </is>
      </c>
      <c r="E21" s="13" t="inlineStr">
        <is>
          <t>Contract extract</t>
        </is>
      </c>
      <c r="F21" s="14" t="inlineStr">
        <is>
          <t>CIR 5.1.4 (g); A.5.21</t>
        </is>
      </c>
      <c r="G21" s="10" t="n"/>
      <c r="H21" s="10" t="n"/>
      <c r="I21" s="10" t="n"/>
    </row>
    <row r="22" ht="30" customHeight="1">
      <c r="A22" s="13" t="inlineStr">
        <is>
          <t>F18</t>
        </is>
      </c>
      <c r="B22" s="13" t="inlineStr">
        <is>
          <t>Continuity</t>
        </is>
      </c>
      <c r="C22" s="13" t="inlineStr">
        <is>
          <t>What recovery time (RTO) and what data loss (RPO) are committed to?</t>
        </is>
      </c>
      <c r="D22" s="13" t="inlineStr">
        <is>
          <t>High</t>
        </is>
      </c>
      <c r="E22" s="13" t="inlineStr">
        <is>
          <t>SLA</t>
        </is>
      </c>
      <c r="F22" s="14" t="inlineStr">
        <is>
          <t>A.5.30; REG-19</t>
        </is>
      </c>
      <c r="G22" s="10" t="n"/>
      <c r="H22" s="10" t="n"/>
      <c r="I22" s="10" t="n"/>
    </row>
    <row r="23" ht="30" customHeight="1">
      <c r="A23" s="13" t="inlineStr">
        <is>
          <t>F19</t>
        </is>
      </c>
      <c r="B23" s="13" t="inlineStr">
        <is>
          <t>Continuity</t>
        </is>
      </c>
      <c r="C23" s="13" t="inlineStr">
        <is>
          <t>When was recovery last tested successfully?</t>
        </is>
      </c>
      <c r="D23" s="13" t="inlineStr">
        <is>
          <t>Critical</t>
        </is>
      </c>
      <c r="E23" s="13" t="inlineStr">
        <is>
          <t>Test record</t>
        </is>
      </c>
      <c r="F23" s="14" t="inlineStr">
        <is>
          <t>A.8.13; CIR 4.1</t>
        </is>
      </c>
      <c r="G23" s="10" t="n"/>
      <c r="H23" s="10" t="n"/>
      <c r="I23" s="10" t="n"/>
    </row>
    <row r="24" ht="30" customHeight="1">
      <c r="A24" s="13" t="inlineStr">
        <is>
          <t>F20</t>
        </is>
      </c>
      <c r="B24" s="13" t="inlineStr">
        <is>
          <t>Continuity</t>
        </is>
      </c>
      <c r="C24" s="13" t="inlineStr">
        <is>
          <t>What happens to our data at the end of the contract — return, deletion, evidence?</t>
        </is>
      </c>
      <c r="D24" s="13" t="inlineStr">
        <is>
          <t>Medium</t>
        </is>
      </c>
      <c r="E24" s="13" t="inlineStr">
        <is>
          <t>Contract clause</t>
        </is>
      </c>
      <c r="F24" s="14" t="inlineStr">
        <is>
          <t>CIR 5.1.4 (h); A.5.10</t>
        </is>
      </c>
      <c r="G24" s="10" t="n"/>
      <c r="H24" s="10" t="n"/>
      <c r="I24" s="10" t="n"/>
    </row>
    <row r="25" ht="30" customHeight="1">
      <c r="A25" s="13" t="inlineStr">
        <is>
          <t>F21</t>
        </is>
      </c>
      <c r="B25" s="13" t="inlineStr">
        <is>
          <t>Audit</t>
        </is>
      </c>
      <c r="C25" s="13" t="inlineStr">
        <is>
          <t>Is your organisation granted an audit right, or are audit reports provided?</t>
        </is>
      </c>
      <c r="D25" s="13" t="inlineStr">
        <is>
          <t>High</t>
        </is>
      </c>
      <c r="E25" s="13" t="inlineStr">
        <is>
          <t>Contract clause</t>
        </is>
      </c>
      <c r="F25" s="14" t="inlineStr">
        <is>
          <t>CIR 5.1.4 (e)</t>
        </is>
      </c>
      <c r="G25" s="10" t="n"/>
      <c r="H25" s="10" t="n"/>
      <c r="I25" s="10" t="n"/>
    </row>
    <row r="26" ht="30" customHeight="1">
      <c r="A26" s="13" t="inlineStr">
        <is>
          <t>F22</t>
        </is>
      </c>
      <c r="B26" s="13" t="inlineStr">
        <is>
          <t>Cloud</t>
        </is>
      </c>
      <c r="C26" s="13" t="inlineStr">
        <is>
          <t>If a cloud service: how is the division of responsibility set out, and what remains with your organisation?</t>
        </is>
      </c>
      <c r="D26" s="13" t="inlineStr">
        <is>
          <t>Medium</t>
        </is>
      </c>
      <c r="E26" s="13" t="inlineStr">
        <is>
          <t>Shared responsibility model</t>
        </is>
      </c>
      <c r="F26" s="14" t="inlineStr">
        <is>
          <t>A.5.23</t>
        </is>
      </c>
      <c r="G26" s="10" t="n"/>
      <c r="H26" s="10" t="n"/>
      <c r="I26" s="10" t="n"/>
    </row>
    <row r="27" ht="30" customHeight="1">
      <c r="A27" s="13" t="inlineStr">
        <is>
          <t>F23</t>
        </is>
      </c>
      <c r="B27" s="13" t="inlineStr">
        <is>
          <t>Legal</t>
        </is>
      </c>
      <c r="C27" s="13" t="inlineStr">
        <is>
          <t>What is the full legal entity (registered company name, register court and number), and who is the ultimate parent company?</t>
        </is>
      </c>
      <c r="D27" s="13" t="inlineStr">
        <is>
          <t>Medium</t>
        </is>
      </c>
      <c r="E27" s="13" t="inlineStr">
        <is>
          <t>Register extract or the statement in the imprint</t>
        </is>
      </c>
      <c r="F27" s="14" t="inlineStr">
        <is>
          <t>Reg. (EU) 269/2014 Art. 2; § 130 OWiG</t>
        </is>
      </c>
      <c r="G27" s="10" t="n"/>
      <c r="H27" s="10" t="n"/>
      <c r="I27" s="10" t="n"/>
    </row>
    <row r="28" ht="30" customHeight="1">
      <c r="A28" s="13" t="inlineStr">
        <is>
          <t>F24</t>
        </is>
      </c>
      <c r="B28" s="13" t="inlineStr">
        <is>
          <t>Legal</t>
        </is>
      </c>
      <c r="C28" s="13" t="inlineStr">
        <is>
          <t>Is the company, its parent, or any controlling person on an EU, UN or US sanctions list?</t>
        </is>
      </c>
      <c r="D28" s="13" t="inlineStr">
        <is>
          <t>Medium</t>
        </is>
      </c>
      <c r="E28" s="13" t="inlineStr">
        <is>
          <t>Self-declaration; your organisation runs its own list check in addition</t>
        </is>
      </c>
      <c r="F28" s="14" t="inlineStr">
        <is>
          <t>Reg. (EU) 269/2014; Reg. (EU) 833/2014</t>
        </is>
      </c>
      <c r="G28" s="10" t="n"/>
      <c r="H28" s="10" t="n"/>
      <c r="I28" s="10" t="n"/>
    </row>
    <row r="29">
      <c r="C29" s="12" t="n"/>
    </row>
    <row r="30"/>
    <row r="31">
      <c r="C31" s="12" t="inlineStr">
        <is>
          <t>"Applies from tier" is cumulative: a question marked "Medium" also goes to High and Critical. Tier "Low" gets no questionnaire — only the register entry (CIR No. 5.2).</t>
        </is>
      </c>
    </row>
    <row r="32">
      <c r="C32" s="12" t="inlineStr">
        <is>
          <t>Every "no" or "partly" answer, and every piece of evidence not delivered, creates a row on the Findings sheet. Without that step the questionnaire is a filing cabinet, not a control.</t>
        </is>
      </c>
    </row>
  </sheetData>
  <dataValidations count="2">
    <dataValidation sqref="H5:H28" showDropDown="0" showInputMessage="0" showErrorMessage="0" allowBlank="1" type="list">
      <formula1>"yes,no,partly,n/a"</formula1>
    </dataValidation>
    <dataValidation sqref="I5:I28" showDropDown="0" showInputMessage="0" showErrorMessage="0" allowBlank="1" type="list">
      <formula1>"met,partly,not met,not applicable"</formula1>
    </dataValidation>
  </dataValidations>
  <pageMargins left="0.75" right="0.75" top="1" bottom="1" header="0.5" footer="0.5"/>
</worksheet>
</file>

<file path=xl/worksheets/sheet9.xml><?xml version="1.0" encoding="utf-8"?>
<worksheet xmlns="http://schemas.openxmlformats.org/spreadsheetml/2006/main">
  <sheetPr>
    <tabColor rgb="009EC6CE"/>
    <outlinePr summaryBelow="1" summaryRight="1"/>
    <pageSetUpPr/>
  </sheetPr>
  <dimension ref="A1:K122"/>
  <sheetViews>
    <sheetView workbookViewId="0">
      <pane xSplit="3" ySplit="4" topLeftCell="D5" activePane="bottomRight" state="frozen"/>
      <selection pane="topRight" activeCell="A1" sqref="A1"/>
      <selection pane="bottomLeft" activeCell="A1" sqref="A1"/>
      <selection pane="bottomRight" activeCell="A1" sqref="A1"/>
    </sheetView>
  </sheetViews>
  <sheetFormatPr baseColWidth="8" defaultRowHeight="15"/>
  <cols>
    <col width="10" customWidth="1" min="1" max="1"/>
    <col width="13" customWidth="1" min="2" max="2"/>
    <col width="22" customWidth="1" min="3" max="3"/>
    <col width="12" customWidth="1" min="4" max="4"/>
    <col width="46" customWidth="1" min="5" max="5"/>
    <col width="12" customWidth="1" min="6" max="6"/>
    <col width="12" customWidth="1" min="7" max="7"/>
    <col width="18" customWidth="1" min="8" max="8"/>
    <col width="14" customWidth="1" min="9" max="9"/>
    <col width="12" customWidth="1" min="10" max="10"/>
    <col width="22" customWidth="1" min="11" max="11"/>
  </cols>
  <sheetData>
    <row r="1">
      <c r="A1" s="1" t="inlineStr">
        <is>
          <t>Findings and remediation</t>
        </is>
      </c>
    </row>
    <row r="2">
      <c r="A2" s="2" t="inlineStr"/>
    </row>
    <row r="3">
      <c r="A3" s="7" t="inlineStr">
        <is>
          <t>CIR No. 5.1.7 (c) requires findings to be documented traceably. A finding that is still open at its due date becomes a risk in REG-21.</t>
        </is>
      </c>
    </row>
    <row r="4" ht="34" customHeight="1">
      <c r="A4" s="8" t="inlineStr">
        <is>
          <t>Finding ID</t>
        </is>
      </c>
      <c r="B4" s="8" t="inlineStr">
        <is>
          <t>Supplier ID</t>
        </is>
      </c>
      <c r="C4" s="8" t="inlineStr">
        <is>
          <t>Supplier</t>
        </is>
      </c>
      <c r="D4" s="8" t="inlineStr">
        <is>
          <t>Reference
(question no.)</t>
        </is>
      </c>
      <c r="E4" s="8" t="inlineStr">
        <is>
          <t>Finding</t>
        </is>
      </c>
      <c r="F4" s="8" t="inlineStr">
        <is>
          <t>Severity</t>
        </is>
      </c>
      <c r="G4" s="8" t="inlineStr">
        <is>
          <t>Due</t>
        </is>
      </c>
      <c r="H4" s="8" t="inlineStr">
        <is>
          <t>Owner</t>
        </is>
      </c>
      <c r="I4" s="8" t="inlineStr">
        <is>
          <t>Status</t>
        </is>
      </c>
      <c r="J4" s="8" t="inlineStr">
        <is>
          <t>Overdue?</t>
        </is>
      </c>
      <c r="K4" s="8" t="inlineStr">
        <is>
          <t>Linked risk (REG-21)</t>
        </is>
      </c>
    </row>
    <row r="5">
      <c r="A5" s="10" t="n"/>
      <c r="B5" s="10" t="n"/>
      <c r="C5" s="11">
        <f>IFERROR(INDEX(Register!$B$5:$B$120,MATCH($B5,Register!$A$5:$A$120,0)),"")</f>
        <v/>
      </c>
      <c r="D5" s="10" t="n"/>
      <c r="E5" s="10" t="n"/>
      <c r="F5" s="10" t="n"/>
      <c r="G5" s="15" t="n"/>
      <c r="H5" s="10" t="n"/>
      <c r="I5" s="10" t="n"/>
      <c r="J5" s="11">
        <f>IF(OR($G5="",$I5="closed"),"",IF($G5&lt;TODAY(),"overdue","open"))</f>
        <v/>
      </c>
      <c r="K5" s="10" t="n"/>
    </row>
    <row r="6">
      <c r="A6" s="10" t="n"/>
      <c r="B6" s="10" t="n"/>
      <c r="C6" s="11">
        <f>IFERROR(INDEX(Register!$B$5:$B$120,MATCH($B6,Register!$A$5:$A$120,0)),"")</f>
        <v/>
      </c>
      <c r="D6" s="10" t="n"/>
      <c r="E6" s="10" t="n"/>
      <c r="F6" s="10" t="n"/>
      <c r="G6" s="15" t="n"/>
      <c r="H6" s="10" t="n"/>
      <c r="I6" s="10" t="n"/>
      <c r="J6" s="11">
        <f>IF(OR($G6="",$I6="closed"),"",IF($G6&lt;TODAY(),"overdue","open"))</f>
        <v/>
      </c>
      <c r="K6" s="10" t="n"/>
    </row>
    <row r="7">
      <c r="A7" s="10" t="n"/>
      <c r="B7" s="10" t="n"/>
      <c r="C7" s="11">
        <f>IFERROR(INDEX(Register!$B$5:$B$120,MATCH($B7,Register!$A$5:$A$120,0)),"")</f>
        <v/>
      </c>
      <c r="D7" s="10" t="n"/>
      <c r="E7" s="10" t="n"/>
      <c r="F7" s="10" t="n"/>
      <c r="G7" s="15" t="n"/>
      <c r="H7" s="10" t="n"/>
      <c r="I7" s="10" t="n"/>
      <c r="J7" s="11">
        <f>IF(OR($G7="",$I7="closed"),"",IF($G7&lt;TODAY(),"overdue","open"))</f>
        <v/>
      </c>
      <c r="K7" s="10" t="n"/>
    </row>
    <row r="8">
      <c r="A8" s="10" t="n"/>
      <c r="B8" s="10" t="n"/>
      <c r="C8" s="11">
        <f>IFERROR(INDEX(Register!$B$5:$B$120,MATCH($B8,Register!$A$5:$A$120,0)),"")</f>
        <v/>
      </c>
      <c r="D8" s="10" t="n"/>
      <c r="E8" s="10" t="n"/>
      <c r="F8" s="10" t="n"/>
      <c r="G8" s="15" t="n"/>
      <c r="H8" s="10" t="n"/>
      <c r="I8" s="10" t="n"/>
      <c r="J8" s="11">
        <f>IF(OR($G8="",$I8="closed"),"",IF($G8&lt;TODAY(),"overdue","open"))</f>
        <v/>
      </c>
      <c r="K8" s="10" t="n"/>
    </row>
    <row r="9">
      <c r="A9" s="10" t="n"/>
      <c r="B9" s="10" t="n"/>
      <c r="C9" s="11">
        <f>IFERROR(INDEX(Register!$B$5:$B$120,MATCH($B9,Register!$A$5:$A$120,0)),"")</f>
        <v/>
      </c>
      <c r="D9" s="10" t="n"/>
      <c r="E9" s="10" t="n"/>
      <c r="F9" s="10" t="n"/>
      <c r="G9" s="15" t="n"/>
      <c r="H9" s="10" t="n"/>
      <c r="I9" s="10" t="n"/>
      <c r="J9" s="11">
        <f>IF(OR($G9="",$I9="closed"),"",IF($G9&lt;TODAY(),"overdue","open"))</f>
        <v/>
      </c>
      <c r="K9" s="10" t="n"/>
    </row>
    <row r="10">
      <c r="A10" s="10" t="n"/>
      <c r="B10" s="10" t="n"/>
      <c r="C10" s="11">
        <f>IFERROR(INDEX(Register!$B$5:$B$120,MATCH($B10,Register!$A$5:$A$120,0)),"")</f>
        <v/>
      </c>
      <c r="D10" s="10" t="n"/>
      <c r="E10" s="10" t="n"/>
      <c r="F10" s="10" t="n"/>
      <c r="G10" s="15" t="n"/>
      <c r="H10" s="10" t="n"/>
      <c r="I10" s="10" t="n"/>
      <c r="J10" s="11">
        <f>IF(OR($G10="",$I10="closed"),"",IF($G10&lt;TODAY(),"overdue","open"))</f>
        <v/>
      </c>
      <c r="K10" s="10" t="n"/>
    </row>
    <row r="11">
      <c r="A11" s="10" t="n"/>
      <c r="B11" s="10" t="n"/>
      <c r="C11" s="11">
        <f>IFERROR(INDEX(Register!$B$5:$B$120,MATCH($B11,Register!$A$5:$A$120,0)),"")</f>
        <v/>
      </c>
      <c r="D11" s="10" t="n"/>
      <c r="E11" s="10" t="n"/>
      <c r="F11" s="10" t="n"/>
      <c r="G11" s="15" t="n"/>
      <c r="H11" s="10" t="n"/>
      <c r="I11" s="10" t="n"/>
      <c r="J11" s="11">
        <f>IF(OR($G11="",$I11="closed"),"",IF($G11&lt;TODAY(),"overdue","open"))</f>
        <v/>
      </c>
      <c r="K11" s="10" t="n"/>
    </row>
    <row r="12">
      <c r="A12" s="10" t="n"/>
      <c r="B12" s="10" t="n"/>
      <c r="C12" s="11">
        <f>IFERROR(INDEX(Register!$B$5:$B$120,MATCH($B12,Register!$A$5:$A$120,0)),"")</f>
        <v/>
      </c>
      <c r="D12" s="10" t="n"/>
      <c r="E12" s="10" t="n"/>
      <c r="F12" s="10" t="n"/>
      <c r="G12" s="15" t="n"/>
      <c r="H12" s="10" t="n"/>
      <c r="I12" s="10" t="n"/>
      <c r="J12" s="11">
        <f>IF(OR($G12="",$I12="closed"),"",IF($G12&lt;TODAY(),"overdue","open"))</f>
        <v/>
      </c>
      <c r="K12" s="10" t="n"/>
    </row>
    <row r="13">
      <c r="A13" s="10" t="n"/>
      <c r="B13" s="10" t="n"/>
      <c r="C13" s="11">
        <f>IFERROR(INDEX(Register!$B$5:$B$120,MATCH($B13,Register!$A$5:$A$120,0)),"")</f>
        <v/>
      </c>
      <c r="D13" s="10" t="n"/>
      <c r="E13" s="10" t="n"/>
      <c r="F13" s="10" t="n"/>
      <c r="G13" s="15" t="n"/>
      <c r="H13" s="10" t="n"/>
      <c r="I13" s="10" t="n"/>
      <c r="J13" s="11">
        <f>IF(OR($G13="",$I13="closed"),"",IF($G13&lt;TODAY(),"overdue","open"))</f>
        <v/>
      </c>
      <c r="K13" s="10" t="n"/>
    </row>
    <row r="14">
      <c r="A14" s="10" t="n"/>
      <c r="B14" s="10" t="n"/>
      <c r="C14" s="11">
        <f>IFERROR(INDEX(Register!$B$5:$B$120,MATCH($B14,Register!$A$5:$A$120,0)),"")</f>
        <v/>
      </c>
      <c r="D14" s="10" t="n"/>
      <c r="E14" s="10" t="n"/>
      <c r="F14" s="10" t="n"/>
      <c r="G14" s="15" t="n"/>
      <c r="H14" s="10" t="n"/>
      <c r="I14" s="10" t="n"/>
      <c r="J14" s="11">
        <f>IF(OR($G14="",$I14="closed"),"",IF($G14&lt;TODAY(),"overdue","open"))</f>
        <v/>
      </c>
      <c r="K14" s="10" t="n"/>
    </row>
    <row r="15">
      <c r="A15" s="10" t="n"/>
      <c r="B15" s="10" t="n"/>
      <c r="C15" s="11">
        <f>IFERROR(INDEX(Register!$B$5:$B$120,MATCH($B15,Register!$A$5:$A$120,0)),"")</f>
        <v/>
      </c>
      <c r="D15" s="10" t="n"/>
      <c r="E15" s="10" t="n"/>
      <c r="F15" s="10" t="n"/>
      <c r="G15" s="15" t="n"/>
      <c r="H15" s="10" t="n"/>
      <c r="I15" s="10" t="n"/>
      <c r="J15" s="11">
        <f>IF(OR($G15="",$I15="closed"),"",IF($G15&lt;TODAY(),"overdue","open"))</f>
        <v/>
      </c>
      <c r="K15" s="10" t="n"/>
    </row>
    <row r="16">
      <c r="A16" s="10" t="n"/>
      <c r="B16" s="10" t="n"/>
      <c r="C16" s="11">
        <f>IFERROR(INDEX(Register!$B$5:$B$120,MATCH($B16,Register!$A$5:$A$120,0)),"")</f>
        <v/>
      </c>
      <c r="D16" s="10" t="n"/>
      <c r="E16" s="10" t="n"/>
      <c r="F16" s="10" t="n"/>
      <c r="G16" s="15" t="n"/>
      <c r="H16" s="10" t="n"/>
      <c r="I16" s="10" t="n"/>
      <c r="J16" s="11">
        <f>IF(OR($G16="",$I16="closed"),"",IF($G16&lt;TODAY(),"overdue","open"))</f>
        <v/>
      </c>
      <c r="K16" s="10" t="n"/>
    </row>
    <row r="17">
      <c r="A17" s="10" t="n"/>
      <c r="B17" s="10" t="n"/>
      <c r="C17" s="11">
        <f>IFERROR(INDEX(Register!$B$5:$B$120,MATCH($B17,Register!$A$5:$A$120,0)),"")</f>
        <v/>
      </c>
      <c r="D17" s="10" t="n"/>
      <c r="E17" s="10" t="n"/>
      <c r="F17" s="10" t="n"/>
      <c r="G17" s="15" t="n"/>
      <c r="H17" s="10" t="n"/>
      <c r="I17" s="10" t="n"/>
      <c r="J17" s="11">
        <f>IF(OR($G17="",$I17="closed"),"",IF($G17&lt;TODAY(),"overdue","open"))</f>
        <v/>
      </c>
      <c r="K17" s="10" t="n"/>
    </row>
    <row r="18">
      <c r="A18" s="10" t="n"/>
      <c r="B18" s="10" t="n"/>
      <c r="C18" s="11">
        <f>IFERROR(INDEX(Register!$B$5:$B$120,MATCH($B18,Register!$A$5:$A$120,0)),"")</f>
        <v/>
      </c>
      <c r="D18" s="10" t="n"/>
      <c r="E18" s="10" t="n"/>
      <c r="F18" s="10" t="n"/>
      <c r="G18" s="15" t="n"/>
      <c r="H18" s="10" t="n"/>
      <c r="I18" s="10" t="n"/>
      <c r="J18" s="11">
        <f>IF(OR($G18="",$I18="closed"),"",IF($G18&lt;TODAY(),"overdue","open"))</f>
        <v/>
      </c>
      <c r="K18" s="10" t="n"/>
    </row>
    <row r="19">
      <c r="A19" s="10" t="n"/>
      <c r="B19" s="10" t="n"/>
      <c r="C19" s="11">
        <f>IFERROR(INDEX(Register!$B$5:$B$120,MATCH($B19,Register!$A$5:$A$120,0)),"")</f>
        <v/>
      </c>
      <c r="D19" s="10" t="n"/>
      <c r="E19" s="10" t="n"/>
      <c r="F19" s="10" t="n"/>
      <c r="G19" s="15" t="n"/>
      <c r="H19" s="10" t="n"/>
      <c r="I19" s="10" t="n"/>
      <c r="J19" s="11">
        <f>IF(OR($G19="",$I19="closed"),"",IF($G19&lt;TODAY(),"overdue","open"))</f>
        <v/>
      </c>
      <c r="K19" s="10" t="n"/>
    </row>
    <row r="20">
      <c r="A20" s="10" t="n"/>
      <c r="B20" s="10" t="n"/>
      <c r="C20" s="11">
        <f>IFERROR(INDEX(Register!$B$5:$B$120,MATCH($B20,Register!$A$5:$A$120,0)),"")</f>
        <v/>
      </c>
      <c r="D20" s="10" t="n"/>
      <c r="E20" s="10" t="n"/>
      <c r="F20" s="10" t="n"/>
      <c r="G20" s="15" t="n"/>
      <c r="H20" s="10" t="n"/>
      <c r="I20" s="10" t="n"/>
      <c r="J20" s="11">
        <f>IF(OR($G20="",$I20="closed"),"",IF($G20&lt;TODAY(),"overdue","open"))</f>
        <v/>
      </c>
      <c r="K20" s="10" t="n"/>
    </row>
    <row r="21">
      <c r="A21" s="10" t="n"/>
      <c r="B21" s="10" t="n"/>
      <c r="C21" s="11">
        <f>IFERROR(INDEX(Register!$B$5:$B$120,MATCH($B21,Register!$A$5:$A$120,0)),"")</f>
        <v/>
      </c>
      <c r="D21" s="10" t="n"/>
      <c r="E21" s="10" t="n"/>
      <c r="F21" s="10" t="n"/>
      <c r="G21" s="15" t="n"/>
      <c r="H21" s="10" t="n"/>
      <c r="I21" s="10" t="n"/>
      <c r="J21" s="11">
        <f>IF(OR($G21="",$I21="closed"),"",IF($G21&lt;TODAY(),"overdue","open"))</f>
        <v/>
      </c>
      <c r="K21" s="10" t="n"/>
    </row>
    <row r="22">
      <c r="A22" s="10" t="n"/>
      <c r="B22" s="10" t="n"/>
      <c r="C22" s="11">
        <f>IFERROR(INDEX(Register!$B$5:$B$120,MATCH($B22,Register!$A$5:$A$120,0)),"")</f>
        <v/>
      </c>
      <c r="D22" s="10" t="n"/>
      <c r="E22" s="10" t="n"/>
      <c r="F22" s="10" t="n"/>
      <c r="G22" s="15" t="n"/>
      <c r="H22" s="10" t="n"/>
      <c r="I22" s="10" t="n"/>
      <c r="J22" s="11">
        <f>IF(OR($G22="",$I22="closed"),"",IF($G22&lt;TODAY(),"overdue","open"))</f>
        <v/>
      </c>
      <c r="K22" s="10" t="n"/>
    </row>
    <row r="23">
      <c r="A23" s="10" t="n"/>
      <c r="B23" s="10" t="n"/>
      <c r="C23" s="11">
        <f>IFERROR(INDEX(Register!$B$5:$B$120,MATCH($B23,Register!$A$5:$A$120,0)),"")</f>
        <v/>
      </c>
      <c r="D23" s="10" t="n"/>
      <c r="E23" s="10" t="n"/>
      <c r="F23" s="10" t="n"/>
      <c r="G23" s="15" t="n"/>
      <c r="H23" s="10" t="n"/>
      <c r="I23" s="10" t="n"/>
      <c r="J23" s="11">
        <f>IF(OR($G23="",$I23="closed"),"",IF($G23&lt;TODAY(),"overdue","open"))</f>
        <v/>
      </c>
      <c r="K23" s="10" t="n"/>
    </row>
    <row r="24">
      <c r="A24" s="10" t="n"/>
      <c r="B24" s="10" t="n"/>
      <c r="C24" s="11">
        <f>IFERROR(INDEX(Register!$B$5:$B$120,MATCH($B24,Register!$A$5:$A$120,0)),"")</f>
        <v/>
      </c>
      <c r="D24" s="10" t="n"/>
      <c r="E24" s="10" t="n"/>
      <c r="F24" s="10" t="n"/>
      <c r="G24" s="15" t="n"/>
      <c r="H24" s="10" t="n"/>
      <c r="I24" s="10" t="n"/>
      <c r="J24" s="11">
        <f>IF(OR($G24="",$I24="closed"),"",IF($G24&lt;TODAY(),"overdue","open"))</f>
        <v/>
      </c>
      <c r="K24" s="10" t="n"/>
    </row>
    <row r="25">
      <c r="A25" s="10" t="n"/>
      <c r="B25" s="10" t="n"/>
      <c r="C25" s="11">
        <f>IFERROR(INDEX(Register!$B$5:$B$120,MATCH($B25,Register!$A$5:$A$120,0)),"")</f>
        <v/>
      </c>
      <c r="D25" s="10" t="n"/>
      <c r="E25" s="10" t="n"/>
      <c r="F25" s="10" t="n"/>
      <c r="G25" s="15" t="n"/>
      <c r="H25" s="10" t="n"/>
      <c r="I25" s="10" t="n"/>
      <c r="J25" s="11">
        <f>IF(OR($G25="",$I25="closed"),"",IF($G25&lt;TODAY(),"overdue","open"))</f>
        <v/>
      </c>
      <c r="K25" s="10" t="n"/>
    </row>
    <row r="26">
      <c r="A26" s="10" t="n"/>
      <c r="B26" s="10" t="n"/>
      <c r="C26" s="11">
        <f>IFERROR(INDEX(Register!$B$5:$B$120,MATCH($B26,Register!$A$5:$A$120,0)),"")</f>
        <v/>
      </c>
      <c r="D26" s="10" t="n"/>
      <c r="E26" s="10" t="n"/>
      <c r="F26" s="10" t="n"/>
      <c r="G26" s="15" t="n"/>
      <c r="H26" s="10" t="n"/>
      <c r="I26" s="10" t="n"/>
      <c r="J26" s="11">
        <f>IF(OR($G26="",$I26="closed"),"",IF($G26&lt;TODAY(),"overdue","open"))</f>
        <v/>
      </c>
      <c r="K26" s="10" t="n"/>
    </row>
    <row r="27">
      <c r="A27" s="10" t="n"/>
      <c r="B27" s="10" t="n"/>
      <c r="C27" s="11">
        <f>IFERROR(INDEX(Register!$B$5:$B$120,MATCH($B27,Register!$A$5:$A$120,0)),"")</f>
        <v/>
      </c>
      <c r="D27" s="10" t="n"/>
      <c r="E27" s="10" t="n"/>
      <c r="F27" s="10" t="n"/>
      <c r="G27" s="15" t="n"/>
      <c r="H27" s="10" t="n"/>
      <c r="I27" s="10" t="n"/>
      <c r="J27" s="11">
        <f>IF(OR($G27="",$I27="closed"),"",IF($G27&lt;TODAY(),"overdue","open"))</f>
        <v/>
      </c>
      <c r="K27" s="10" t="n"/>
    </row>
    <row r="28">
      <c r="A28" s="10" t="n"/>
      <c r="B28" s="10" t="n"/>
      <c r="C28" s="11">
        <f>IFERROR(INDEX(Register!$B$5:$B$120,MATCH($B28,Register!$A$5:$A$120,0)),"")</f>
        <v/>
      </c>
      <c r="D28" s="10" t="n"/>
      <c r="E28" s="10" t="n"/>
      <c r="F28" s="10" t="n"/>
      <c r="G28" s="15" t="n"/>
      <c r="H28" s="10" t="n"/>
      <c r="I28" s="10" t="n"/>
      <c r="J28" s="11">
        <f>IF(OR($G28="",$I28="closed"),"",IF($G28&lt;TODAY(),"overdue","open"))</f>
        <v/>
      </c>
      <c r="K28" s="10" t="n"/>
    </row>
    <row r="29">
      <c r="A29" s="10" t="n"/>
      <c r="B29" s="10" t="n"/>
      <c r="C29" s="11">
        <f>IFERROR(INDEX(Register!$B$5:$B$120,MATCH($B29,Register!$A$5:$A$120,0)),"")</f>
        <v/>
      </c>
      <c r="D29" s="10" t="n"/>
      <c r="E29" s="10" t="n"/>
      <c r="F29" s="10" t="n"/>
      <c r="G29" s="15" t="n"/>
      <c r="H29" s="10" t="n"/>
      <c r="I29" s="10" t="n"/>
      <c r="J29" s="11">
        <f>IF(OR($G29="",$I29="closed"),"",IF($G29&lt;TODAY(),"overdue","open"))</f>
        <v/>
      </c>
      <c r="K29" s="10" t="n"/>
    </row>
    <row r="30">
      <c r="A30" s="10" t="n"/>
      <c r="B30" s="10" t="n"/>
      <c r="C30" s="11">
        <f>IFERROR(INDEX(Register!$B$5:$B$120,MATCH($B30,Register!$A$5:$A$120,0)),"")</f>
        <v/>
      </c>
      <c r="D30" s="10" t="n"/>
      <c r="E30" s="10" t="n"/>
      <c r="F30" s="10" t="n"/>
      <c r="G30" s="15" t="n"/>
      <c r="H30" s="10" t="n"/>
      <c r="I30" s="10" t="n"/>
      <c r="J30" s="11">
        <f>IF(OR($G30="",$I30="closed"),"",IF($G30&lt;TODAY(),"overdue","open"))</f>
        <v/>
      </c>
      <c r="K30" s="10" t="n"/>
    </row>
    <row r="31">
      <c r="A31" s="10" t="n"/>
      <c r="B31" s="10" t="n"/>
      <c r="C31" s="11">
        <f>IFERROR(INDEX(Register!$B$5:$B$120,MATCH($B31,Register!$A$5:$A$120,0)),"")</f>
        <v/>
      </c>
      <c r="D31" s="10" t="n"/>
      <c r="E31" s="10" t="n"/>
      <c r="F31" s="10" t="n"/>
      <c r="G31" s="15" t="n"/>
      <c r="H31" s="10" t="n"/>
      <c r="I31" s="10" t="n"/>
      <c r="J31" s="11">
        <f>IF(OR($G31="",$I31="closed"),"",IF($G31&lt;TODAY(),"overdue","open"))</f>
        <v/>
      </c>
      <c r="K31" s="10" t="n"/>
    </row>
    <row r="32">
      <c r="A32" s="10" t="n"/>
      <c r="B32" s="10" t="n"/>
      <c r="C32" s="11">
        <f>IFERROR(INDEX(Register!$B$5:$B$120,MATCH($B32,Register!$A$5:$A$120,0)),"")</f>
        <v/>
      </c>
      <c r="D32" s="10" t="n"/>
      <c r="E32" s="10" t="n"/>
      <c r="F32" s="10" t="n"/>
      <c r="G32" s="15" t="n"/>
      <c r="H32" s="10" t="n"/>
      <c r="I32" s="10" t="n"/>
      <c r="J32" s="11">
        <f>IF(OR($G32="",$I32="closed"),"",IF($G32&lt;TODAY(),"overdue","open"))</f>
        <v/>
      </c>
      <c r="K32" s="10" t="n"/>
    </row>
    <row r="33">
      <c r="A33" s="10" t="n"/>
      <c r="B33" s="10" t="n"/>
      <c r="C33" s="11">
        <f>IFERROR(INDEX(Register!$B$5:$B$120,MATCH($B33,Register!$A$5:$A$120,0)),"")</f>
        <v/>
      </c>
      <c r="D33" s="10" t="n"/>
      <c r="E33" s="10" t="n"/>
      <c r="F33" s="10" t="n"/>
      <c r="G33" s="15" t="n"/>
      <c r="H33" s="10" t="n"/>
      <c r="I33" s="10" t="n"/>
      <c r="J33" s="11">
        <f>IF(OR($G33="",$I33="closed"),"",IF($G33&lt;TODAY(),"overdue","open"))</f>
        <v/>
      </c>
      <c r="K33" s="10" t="n"/>
    </row>
    <row r="34">
      <c r="A34" s="10" t="n"/>
      <c r="B34" s="10" t="n"/>
      <c r="C34" s="11">
        <f>IFERROR(INDEX(Register!$B$5:$B$120,MATCH($B34,Register!$A$5:$A$120,0)),"")</f>
        <v/>
      </c>
      <c r="D34" s="10" t="n"/>
      <c r="E34" s="10" t="n"/>
      <c r="F34" s="10" t="n"/>
      <c r="G34" s="15" t="n"/>
      <c r="H34" s="10" t="n"/>
      <c r="I34" s="10" t="n"/>
      <c r="J34" s="11">
        <f>IF(OR($G34="",$I34="closed"),"",IF($G34&lt;TODAY(),"overdue","open"))</f>
        <v/>
      </c>
      <c r="K34" s="10" t="n"/>
    </row>
    <row r="35">
      <c r="A35" s="10" t="n"/>
      <c r="B35" s="10" t="n"/>
      <c r="C35" s="11">
        <f>IFERROR(INDEX(Register!$B$5:$B$120,MATCH($B35,Register!$A$5:$A$120,0)),"")</f>
        <v/>
      </c>
      <c r="D35" s="10" t="n"/>
      <c r="E35" s="10" t="n"/>
      <c r="F35" s="10" t="n"/>
      <c r="G35" s="15" t="n"/>
      <c r="H35" s="10" t="n"/>
      <c r="I35" s="10" t="n"/>
      <c r="J35" s="11">
        <f>IF(OR($G35="",$I35="closed"),"",IF($G35&lt;TODAY(),"overdue","open"))</f>
        <v/>
      </c>
      <c r="K35" s="10" t="n"/>
    </row>
    <row r="36">
      <c r="A36" s="10" t="n"/>
      <c r="B36" s="10" t="n"/>
      <c r="C36" s="11">
        <f>IFERROR(INDEX(Register!$B$5:$B$120,MATCH($B36,Register!$A$5:$A$120,0)),"")</f>
        <v/>
      </c>
      <c r="D36" s="10" t="n"/>
      <c r="E36" s="10" t="n"/>
      <c r="F36" s="10" t="n"/>
      <c r="G36" s="15" t="n"/>
      <c r="H36" s="10" t="n"/>
      <c r="I36" s="10" t="n"/>
      <c r="J36" s="11">
        <f>IF(OR($G36="",$I36="closed"),"",IF($G36&lt;TODAY(),"overdue","open"))</f>
        <v/>
      </c>
      <c r="K36" s="10" t="n"/>
    </row>
    <row r="37">
      <c r="A37" s="10" t="n"/>
      <c r="B37" s="10" t="n"/>
      <c r="C37" s="11">
        <f>IFERROR(INDEX(Register!$B$5:$B$120,MATCH($B37,Register!$A$5:$A$120,0)),"")</f>
        <v/>
      </c>
      <c r="D37" s="10" t="n"/>
      <c r="E37" s="10" t="n"/>
      <c r="F37" s="10" t="n"/>
      <c r="G37" s="15" t="n"/>
      <c r="H37" s="10" t="n"/>
      <c r="I37" s="10" t="n"/>
      <c r="J37" s="11">
        <f>IF(OR($G37="",$I37="closed"),"",IF($G37&lt;TODAY(),"overdue","open"))</f>
        <v/>
      </c>
      <c r="K37" s="10" t="n"/>
    </row>
    <row r="38">
      <c r="A38" s="10" t="n"/>
      <c r="B38" s="10" t="n"/>
      <c r="C38" s="11">
        <f>IFERROR(INDEX(Register!$B$5:$B$120,MATCH($B38,Register!$A$5:$A$120,0)),"")</f>
        <v/>
      </c>
      <c r="D38" s="10" t="n"/>
      <c r="E38" s="10" t="n"/>
      <c r="F38" s="10" t="n"/>
      <c r="G38" s="15" t="n"/>
      <c r="H38" s="10" t="n"/>
      <c r="I38" s="10" t="n"/>
      <c r="J38" s="11">
        <f>IF(OR($G38="",$I38="closed"),"",IF($G38&lt;TODAY(),"overdue","open"))</f>
        <v/>
      </c>
      <c r="K38" s="10" t="n"/>
    </row>
    <row r="39">
      <c r="A39" s="10" t="n"/>
      <c r="B39" s="10" t="n"/>
      <c r="C39" s="11">
        <f>IFERROR(INDEX(Register!$B$5:$B$120,MATCH($B39,Register!$A$5:$A$120,0)),"")</f>
        <v/>
      </c>
      <c r="D39" s="10" t="n"/>
      <c r="E39" s="10" t="n"/>
      <c r="F39" s="10" t="n"/>
      <c r="G39" s="15" t="n"/>
      <c r="H39" s="10" t="n"/>
      <c r="I39" s="10" t="n"/>
      <c r="J39" s="11">
        <f>IF(OR($G39="",$I39="closed"),"",IF($G39&lt;TODAY(),"overdue","open"))</f>
        <v/>
      </c>
      <c r="K39" s="10" t="n"/>
    </row>
    <row r="40">
      <c r="A40" s="10" t="n"/>
      <c r="B40" s="10" t="n"/>
      <c r="C40" s="11">
        <f>IFERROR(INDEX(Register!$B$5:$B$120,MATCH($B40,Register!$A$5:$A$120,0)),"")</f>
        <v/>
      </c>
      <c r="D40" s="10" t="n"/>
      <c r="E40" s="10" t="n"/>
      <c r="F40" s="10" t="n"/>
      <c r="G40" s="15" t="n"/>
      <c r="H40" s="10" t="n"/>
      <c r="I40" s="10" t="n"/>
      <c r="J40" s="11">
        <f>IF(OR($G40="",$I40="closed"),"",IF($G40&lt;TODAY(),"overdue","open"))</f>
        <v/>
      </c>
      <c r="K40" s="10" t="n"/>
    </row>
    <row r="41">
      <c r="A41" s="10" t="n"/>
      <c r="B41" s="10" t="n"/>
      <c r="C41" s="11">
        <f>IFERROR(INDEX(Register!$B$5:$B$120,MATCH($B41,Register!$A$5:$A$120,0)),"")</f>
        <v/>
      </c>
      <c r="D41" s="10" t="n"/>
      <c r="E41" s="10" t="n"/>
      <c r="F41" s="10" t="n"/>
      <c r="G41" s="15" t="n"/>
      <c r="H41" s="10" t="n"/>
      <c r="I41" s="10" t="n"/>
      <c r="J41" s="11">
        <f>IF(OR($G41="",$I41="closed"),"",IF($G41&lt;TODAY(),"overdue","open"))</f>
        <v/>
      </c>
      <c r="K41" s="10" t="n"/>
    </row>
    <row r="42">
      <c r="A42" s="10" t="n"/>
      <c r="B42" s="10" t="n"/>
      <c r="C42" s="11">
        <f>IFERROR(INDEX(Register!$B$5:$B$120,MATCH($B42,Register!$A$5:$A$120,0)),"")</f>
        <v/>
      </c>
      <c r="D42" s="10" t="n"/>
      <c r="E42" s="10" t="n"/>
      <c r="F42" s="10" t="n"/>
      <c r="G42" s="15" t="n"/>
      <c r="H42" s="10" t="n"/>
      <c r="I42" s="10" t="n"/>
      <c r="J42" s="11">
        <f>IF(OR($G42="",$I42="closed"),"",IF($G42&lt;TODAY(),"overdue","open"))</f>
        <v/>
      </c>
      <c r="K42" s="10" t="n"/>
    </row>
    <row r="43">
      <c r="A43" s="10" t="n"/>
      <c r="B43" s="10" t="n"/>
      <c r="C43" s="11">
        <f>IFERROR(INDEX(Register!$B$5:$B$120,MATCH($B43,Register!$A$5:$A$120,0)),"")</f>
        <v/>
      </c>
      <c r="D43" s="10" t="n"/>
      <c r="E43" s="10" t="n"/>
      <c r="F43" s="10" t="n"/>
      <c r="G43" s="15" t="n"/>
      <c r="H43" s="10" t="n"/>
      <c r="I43" s="10" t="n"/>
      <c r="J43" s="11">
        <f>IF(OR($G43="",$I43="closed"),"",IF($G43&lt;TODAY(),"overdue","open"))</f>
        <v/>
      </c>
      <c r="K43" s="10" t="n"/>
    </row>
    <row r="44">
      <c r="A44" s="10" t="n"/>
      <c r="B44" s="10" t="n"/>
      <c r="C44" s="11">
        <f>IFERROR(INDEX(Register!$B$5:$B$120,MATCH($B44,Register!$A$5:$A$120,0)),"")</f>
        <v/>
      </c>
      <c r="D44" s="10" t="n"/>
      <c r="E44" s="10" t="n"/>
      <c r="F44" s="10" t="n"/>
      <c r="G44" s="15" t="n"/>
      <c r="H44" s="10" t="n"/>
      <c r="I44" s="10" t="n"/>
      <c r="J44" s="11">
        <f>IF(OR($G44="",$I44="closed"),"",IF($G44&lt;TODAY(),"overdue","open"))</f>
        <v/>
      </c>
      <c r="K44" s="10" t="n"/>
    </row>
    <row r="45">
      <c r="A45" s="10" t="n"/>
      <c r="B45" s="10" t="n"/>
      <c r="C45" s="11">
        <f>IFERROR(INDEX(Register!$B$5:$B$120,MATCH($B45,Register!$A$5:$A$120,0)),"")</f>
        <v/>
      </c>
      <c r="D45" s="10" t="n"/>
      <c r="E45" s="10" t="n"/>
      <c r="F45" s="10" t="n"/>
      <c r="G45" s="15" t="n"/>
      <c r="H45" s="10" t="n"/>
      <c r="I45" s="10" t="n"/>
      <c r="J45" s="11">
        <f>IF(OR($G45="",$I45="closed"),"",IF($G45&lt;TODAY(),"overdue","open"))</f>
        <v/>
      </c>
      <c r="K45" s="10" t="n"/>
    </row>
    <row r="46">
      <c r="A46" s="10" t="n"/>
      <c r="B46" s="10" t="n"/>
      <c r="C46" s="11">
        <f>IFERROR(INDEX(Register!$B$5:$B$120,MATCH($B46,Register!$A$5:$A$120,0)),"")</f>
        <v/>
      </c>
      <c r="D46" s="10" t="n"/>
      <c r="E46" s="10" t="n"/>
      <c r="F46" s="10" t="n"/>
      <c r="G46" s="15" t="n"/>
      <c r="H46" s="10" t="n"/>
      <c r="I46" s="10" t="n"/>
      <c r="J46" s="11">
        <f>IF(OR($G46="",$I46="closed"),"",IF($G46&lt;TODAY(),"overdue","open"))</f>
        <v/>
      </c>
      <c r="K46" s="10" t="n"/>
    </row>
    <row r="47">
      <c r="A47" s="10" t="n"/>
      <c r="B47" s="10" t="n"/>
      <c r="C47" s="11">
        <f>IFERROR(INDEX(Register!$B$5:$B$120,MATCH($B47,Register!$A$5:$A$120,0)),"")</f>
        <v/>
      </c>
      <c r="D47" s="10" t="n"/>
      <c r="E47" s="10" t="n"/>
      <c r="F47" s="10" t="n"/>
      <c r="G47" s="15" t="n"/>
      <c r="H47" s="10" t="n"/>
      <c r="I47" s="10" t="n"/>
      <c r="J47" s="11">
        <f>IF(OR($G47="",$I47="closed"),"",IF($G47&lt;TODAY(),"overdue","open"))</f>
        <v/>
      </c>
      <c r="K47" s="10" t="n"/>
    </row>
    <row r="48">
      <c r="A48" s="10" t="n"/>
      <c r="B48" s="10" t="n"/>
      <c r="C48" s="11">
        <f>IFERROR(INDEX(Register!$B$5:$B$120,MATCH($B48,Register!$A$5:$A$120,0)),"")</f>
        <v/>
      </c>
      <c r="D48" s="10" t="n"/>
      <c r="E48" s="10" t="n"/>
      <c r="F48" s="10" t="n"/>
      <c r="G48" s="15" t="n"/>
      <c r="H48" s="10" t="n"/>
      <c r="I48" s="10" t="n"/>
      <c r="J48" s="11">
        <f>IF(OR($G48="",$I48="closed"),"",IF($G48&lt;TODAY(),"overdue","open"))</f>
        <v/>
      </c>
      <c r="K48" s="10" t="n"/>
    </row>
    <row r="49">
      <c r="A49" s="10" t="n"/>
      <c r="B49" s="10" t="n"/>
      <c r="C49" s="11">
        <f>IFERROR(INDEX(Register!$B$5:$B$120,MATCH($B49,Register!$A$5:$A$120,0)),"")</f>
        <v/>
      </c>
      <c r="D49" s="10" t="n"/>
      <c r="E49" s="10" t="n"/>
      <c r="F49" s="10" t="n"/>
      <c r="G49" s="15" t="n"/>
      <c r="H49" s="10" t="n"/>
      <c r="I49" s="10" t="n"/>
      <c r="J49" s="11">
        <f>IF(OR($G49="",$I49="closed"),"",IF($G49&lt;TODAY(),"overdue","open"))</f>
        <v/>
      </c>
      <c r="K49" s="10" t="n"/>
    </row>
    <row r="50">
      <c r="A50" s="10" t="n"/>
      <c r="B50" s="10" t="n"/>
      <c r="C50" s="11">
        <f>IFERROR(INDEX(Register!$B$5:$B$120,MATCH($B50,Register!$A$5:$A$120,0)),"")</f>
        <v/>
      </c>
      <c r="D50" s="10" t="n"/>
      <c r="E50" s="10" t="n"/>
      <c r="F50" s="10" t="n"/>
      <c r="G50" s="15" t="n"/>
      <c r="H50" s="10" t="n"/>
      <c r="I50" s="10" t="n"/>
      <c r="J50" s="11">
        <f>IF(OR($G50="",$I50="closed"),"",IF($G50&lt;TODAY(),"overdue","open"))</f>
        <v/>
      </c>
      <c r="K50" s="10" t="n"/>
    </row>
    <row r="51">
      <c r="A51" s="10" t="n"/>
      <c r="B51" s="10" t="n"/>
      <c r="C51" s="11">
        <f>IFERROR(INDEX(Register!$B$5:$B$120,MATCH($B51,Register!$A$5:$A$120,0)),"")</f>
        <v/>
      </c>
      <c r="D51" s="10" t="n"/>
      <c r="E51" s="10" t="n"/>
      <c r="F51" s="10" t="n"/>
      <c r="G51" s="15" t="n"/>
      <c r="H51" s="10" t="n"/>
      <c r="I51" s="10" t="n"/>
      <c r="J51" s="11">
        <f>IF(OR($G51="",$I51="closed"),"",IF($G51&lt;TODAY(),"overdue","open"))</f>
        <v/>
      </c>
      <c r="K51" s="10" t="n"/>
    </row>
    <row r="52">
      <c r="A52" s="10" t="n"/>
      <c r="B52" s="10" t="n"/>
      <c r="C52" s="11">
        <f>IFERROR(INDEX(Register!$B$5:$B$120,MATCH($B52,Register!$A$5:$A$120,0)),"")</f>
        <v/>
      </c>
      <c r="D52" s="10" t="n"/>
      <c r="E52" s="10" t="n"/>
      <c r="F52" s="10" t="n"/>
      <c r="G52" s="15" t="n"/>
      <c r="H52" s="10" t="n"/>
      <c r="I52" s="10" t="n"/>
      <c r="J52" s="11">
        <f>IF(OR($G52="",$I52="closed"),"",IF($G52&lt;TODAY(),"overdue","open"))</f>
        <v/>
      </c>
      <c r="K52" s="10" t="n"/>
    </row>
    <row r="53">
      <c r="A53" s="10" t="n"/>
      <c r="B53" s="10" t="n"/>
      <c r="C53" s="11">
        <f>IFERROR(INDEX(Register!$B$5:$B$120,MATCH($B53,Register!$A$5:$A$120,0)),"")</f>
        <v/>
      </c>
      <c r="D53" s="10" t="n"/>
      <c r="E53" s="10" t="n"/>
      <c r="F53" s="10" t="n"/>
      <c r="G53" s="15" t="n"/>
      <c r="H53" s="10" t="n"/>
      <c r="I53" s="10" t="n"/>
      <c r="J53" s="11">
        <f>IF(OR($G53="",$I53="closed"),"",IF($G53&lt;TODAY(),"overdue","open"))</f>
        <v/>
      </c>
      <c r="K53" s="10" t="n"/>
    </row>
    <row r="54">
      <c r="A54" s="10" t="n"/>
      <c r="B54" s="10" t="n"/>
      <c r="C54" s="11">
        <f>IFERROR(INDEX(Register!$B$5:$B$120,MATCH($B54,Register!$A$5:$A$120,0)),"")</f>
        <v/>
      </c>
      <c r="D54" s="10" t="n"/>
      <c r="E54" s="10" t="n"/>
      <c r="F54" s="10" t="n"/>
      <c r="G54" s="15" t="n"/>
      <c r="H54" s="10" t="n"/>
      <c r="I54" s="10" t="n"/>
      <c r="J54" s="11">
        <f>IF(OR($G54="",$I54="closed"),"",IF($G54&lt;TODAY(),"overdue","open"))</f>
        <v/>
      </c>
      <c r="K54" s="10" t="n"/>
    </row>
    <row r="55">
      <c r="A55" s="10" t="n"/>
      <c r="B55" s="10" t="n"/>
      <c r="C55" s="11">
        <f>IFERROR(INDEX(Register!$B$5:$B$120,MATCH($B55,Register!$A$5:$A$120,0)),"")</f>
        <v/>
      </c>
      <c r="D55" s="10" t="n"/>
      <c r="E55" s="10" t="n"/>
      <c r="F55" s="10" t="n"/>
      <c r="G55" s="15" t="n"/>
      <c r="H55" s="10" t="n"/>
      <c r="I55" s="10" t="n"/>
      <c r="J55" s="11">
        <f>IF(OR($G55="",$I55="closed"),"",IF($G55&lt;TODAY(),"overdue","open"))</f>
        <v/>
      </c>
      <c r="K55" s="10" t="n"/>
    </row>
    <row r="56">
      <c r="A56" s="10" t="n"/>
      <c r="B56" s="10" t="n"/>
      <c r="C56" s="11">
        <f>IFERROR(INDEX(Register!$B$5:$B$120,MATCH($B56,Register!$A$5:$A$120,0)),"")</f>
        <v/>
      </c>
      <c r="D56" s="10" t="n"/>
      <c r="E56" s="10" t="n"/>
      <c r="F56" s="10" t="n"/>
      <c r="G56" s="15" t="n"/>
      <c r="H56" s="10" t="n"/>
      <c r="I56" s="10" t="n"/>
      <c r="J56" s="11">
        <f>IF(OR($G56="",$I56="closed"),"",IF($G56&lt;TODAY(),"overdue","open"))</f>
        <v/>
      </c>
      <c r="K56" s="10" t="n"/>
    </row>
    <row r="57">
      <c r="A57" s="10" t="n"/>
      <c r="B57" s="10" t="n"/>
      <c r="C57" s="11">
        <f>IFERROR(INDEX(Register!$B$5:$B$120,MATCH($B57,Register!$A$5:$A$120,0)),"")</f>
        <v/>
      </c>
      <c r="D57" s="10" t="n"/>
      <c r="E57" s="10" t="n"/>
      <c r="F57" s="10" t="n"/>
      <c r="G57" s="15" t="n"/>
      <c r="H57" s="10" t="n"/>
      <c r="I57" s="10" t="n"/>
      <c r="J57" s="11">
        <f>IF(OR($G57="",$I57="closed"),"",IF($G57&lt;TODAY(),"overdue","open"))</f>
        <v/>
      </c>
      <c r="K57" s="10" t="n"/>
    </row>
    <row r="58">
      <c r="A58" s="10" t="n"/>
      <c r="B58" s="10" t="n"/>
      <c r="C58" s="11">
        <f>IFERROR(INDEX(Register!$B$5:$B$120,MATCH($B58,Register!$A$5:$A$120,0)),"")</f>
        <v/>
      </c>
      <c r="D58" s="10" t="n"/>
      <c r="E58" s="10" t="n"/>
      <c r="F58" s="10" t="n"/>
      <c r="G58" s="15" t="n"/>
      <c r="H58" s="10" t="n"/>
      <c r="I58" s="10" t="n"/>
      <c r="J58" s="11">
        <f>IF(OR($G58="",$I58="closed"),"",IF($G58&lt;TODAY(),"overdue","open"))</f>
        <v/>
      </c>
      <c r="K58" s="10" t="n"/>
    </row>
    <row r="59">
      <c r="A59" s="10" t="n"/>
      <c r="B59" s="10" t="n"/>
      <c r="C59" s="11">
        <f>IFERROR(INDEX(Register!$B$5:$B$120,MATCH($B59,Register!$A$5:$A$120,0)),"")</f>
        <v/>
      </c>
      <c r="D59" s="10" t="n"/>
      <c r="E59" s="10" t="n"/>
      <c r="F59" s="10" t="n"/>
      <c r="G59" s="15" t="n"/>
      <c r="H59" s="10" t="n"/>
      <c r="I59" s="10" t="n"/>
      <c r="J59" s="11">
        <f>IF(OR($G59="",$I59="closed"),"",IF($G59&lt;TODAY(),"overdue","open"))</f>
        <v/>
      </c>
      <c r="K59" s="10" t="n"/>
    </row>
    <row r="60">
      <c r="A60" s="10" t="n"/>
      <c r="B60" s="10" t="n"/>
      <c r="C60" s="11">
        <f>IFERROR(INDEX(Register!$B$5:$B$120,MATCH($B60,Register!$A$5:$A$120,0)),"")</f>
        <v/>
      </c>
      <c r="D60" s="10" t="n"/>
      <c r="E60" s="10" t="n"/>
      <c r="F60" s="10" t="n"/>
      <c r="G60" s="15" t="n"/>
      <c r="H60" s="10" t="n"/>
      <c r="I60" s="10" t="n"/>
      <c r="J60" s="11">
        <f>IF(OR($G60="",$I60="closed"),"",IF($G60&lt;TODAY(),"overdue","open"))</f>
        <v/>
      </c>
      <c r="K60" s="10" t="n"/>
    </row>
    <row r="61">
      <c r="A61" s="10" t="n"/>
      <c r="B61" s="10" t="n"/>
      <c r="C61" s="11">
        <f>IFERROR(INDEX(Register!$B$5:$B$120,MATCH($B61,Register!$A$5:$A$120,0)),"")</f>
        <v/>
      </c>
      <c r="D61" s="10" t="n"/>
      <c r="E61" s="10" t="n"/>
      <c r="F61" s="10" t="n"/>
      <c r="G61" s="15" t="n"/>
      <c r="H61" s="10" t="n"/>
      <c r="I61" s="10" t="n"/>
      <c r="J61" s="11">
        <f>IF(OR($G61="",$I61="closed"),"",IF($G61&lt;TODAY(),"overdue","open"))</f>
        <v/>
      </c>
      <c r="K61" s="10" t="n"/>
    </row>
    <row r="62">
      <c r="A62" s="10" t="n"/>
      <c r="B62" s="10" t="n"/>
      <c r="C62" s="11">
        <f>IFERROR(INDEX(Register!$B$5:$B$120,MATCH($B62,Register!$A$5:$A$120,0)),"")</f>
        <v/>
      </c>
      <c r="D62" s="10" t="n"/>
      <c r="E62" s="10" t="n"/>
      <c r="F62" s="10" t="n"/>
      <c r="G62" s="15" t="n"/>
      <c r="H62" s="10" t="n"/>
      <c r="I62" s="10" t="n"/>
      <c r="J62" s="11">
        <f>IF(OR($G62="",$I62="closed"),"",IF($G62&lt;TODAY(),"overdue","open"))</f>
        <v/>
      </c>
      <c r="K62" s="10" t="n"/>
    </row>
    <row r="63">
      <c r="A63" s="10" t="n"/>
      <c r="B63" s="10" t="n"/>
      <c r="C63" s="11">
        <f>IFERROR(INDEX(Register!$B$5:$B$120,MATCH($B63,Register!$A$5:$A$120,0)),"")</f>
        <v/>
      </c>
      <c r="D63" s="10" t="n"/>
      <c r="E63" s="10" t="n"/>
      <c r="F63" s="10" t="n"/>
      <c r="G63" s="15" t="n"/>
      <c r="H63" s="10" t="n"/>
      <c r="I63" s="10" t="n"/>
      <c r="J63" s="11">
        <f>IF(OR($G63="",$I63="closed"),"",IF($G63&lt;TODAY(),"overdue","open"))</f>
        <v/>
      </c>
      <c r="K63" s="10" t="n"/>
    </row>
    <row r="64">
      <c r="A64" s="10" t="n"/>
      <c r="B64" s="10" t="n"/>
      <c r="C64" s="11">
        <f>IFERROR(INDEX(Register!$B$5:$B$120,MATCH($B64,Register!$A$5:$A$120,0)),"")</f>
        <v/>
      </c>
      <c r="D64" s="10" t="n"/>
      <c r="E64" s="10" t="n"/>
      <c r="F64" s="10" t="n"/>
      <c r="G64" s="15" t="n"/>
      <c r="H64" s="10" t="n"/>
      <c r="I64" s="10" t="n"/>
      <c r="J64" s="11">
        <f>IF(OR($G64="",$I64="closed"),"",IF($G64&lt;TODAY(),"overdue","open"))</f>
        <v/>
      </c>
      <c r="K64" s="10" t="n"/>
    </row>
    <row r="65">
      <c r="A65" s="10" t="n"/>
      <c r="B65" s="10" t="n"/>
      <c r="C65" s="11">
        <f>IFERROR(INDEX(Register!$B$5:$B$120,MATCH($B65,Register!$A$5:$A$120,0)),"")</f>
        <v/>
      </c>
      <c r="D65" s="10" t="n"/>
      <c r="E65" s="10" t="n"/>
      <c r="F65" s="10" t="n"/>
      <c r="G65" s="15" t="n"/>
      <c r="H65" s="10" t="n"/>
      <c r="I65" s="10" t="n"/>
      <c r="J65" s="11">
        <f>IF(OR($G65="",$I65="closed"),"",IF($G65&lt;TODAY(),"overdue","open"))</f>
        <v/>
      </c>
      <c r="K65" s="10" t="n"/>
    </row>
    <row r="66">
      <c r="A66" s="10" t="n"/>
      <c r="B66" s="10" t="n"/>
      <c r="C66" s="11">
        <f>IFERROR(INDEX(Register!$B$5:$B$120,MATCH($B66,Register!$A$5:$A$120,0)),"")</f>
        <v/>
      </c>
      <c r="D66" s="10" t="n"/>
      <c r="E66" s="10" t="n"/>
      <c r="F66" s="10" t="n"/>
      <c r="G66" s="15" t="n"/>
      <c r="H66" s="10" t="n"/>
      <c r="I66" s="10" t="n"/>
      <c r="J66" s="11">
        <f>IF(OR($G66="",$I66="closed"),"",IF($G66&lt;TODAY(),"overdue","open"))</f>
        <v/>
      </c>
      <c r="K66" s="10" t="n"/>
    </row>
    <row r="67">
      <c r="A67" s="10" t="n"/>
      <c r="B67" s="10" t="n"/>
      <c r="C67" s="11">
        <f>IFERROR(INDEX(Register!$B$5:$B$120,MATCH($B67,Register!$A$5:$A$120,0)),"")</f>
        <v/>
      </c>
      <c r="D67" s="10" t="n"/>
      <c r="E67" s="10" t="n"/>
      <c r="F67" s="10" t="n"/>
      <c r="G67" s="15" t="n"/>
      <c r="H67" s="10" t="n"/>
      <c r="I67" s="10" t="n"/>
      <c r="J67" s="11">
        <f>IF(OR($G67="",$I67="closed"),"",IF($G67&lt;TODAY(),"overdue","open"))</f>
        <v/>
      </c>
      <c r="K67" s="10" t="n"/>
    </row>
    <row r="68">
      <c r="A68" s="10" t="n"/>
      <c r="B68" s="10" t="n"/>
      <c r="C68" s="11">
        <f>IFERROR(INDEX(Register!$B$5:$B$120,MATCH($B68,Register!$A$5:$A$120,0)),"")</f>
        <v/>
      </c>
      <c r="D68" s="10" t="n"/>
      <c r="E68" s="10" t="n"/>
      <c r="F68" s="10" t="n"/>
      <c r="G68" s="15" t="n"/>
      <c r="H68" s="10" t="n"/>
      <c r="I68" s="10" t="n"/>
      <c r="J68" s="11">
        <f>IF(OR($G68="",$I68="closed"),"",IF($G68&lt;TODAY(),"overdue","open"))</f>
        <v/>
      </c>
      <c r="K68" s="10" t="n"/>
    </row>
    <row r="69">
      <c r="A69" s="10" t="n"/>
      <c r="B69" s="10" t="n"/>
      <c r="C69" s="11">
        <f>IFERROR(INDEX(Register!$B$5:$B$120,MATCH($B69,Register!$A$5:$A$120,0)),"")</f>
        <v/>
      </c>
      <c r="D69" s="10" t="n"/>
      <c r="E69" s="10" t="n"/>
      <c r="F69" s="10" t="n"/>
      <c r="G69" s="15" t="n"/>
      <c r="H69" s="10" t="n"/>
      <c r="I69" s="10" t="n"/>
      <c r="J69" s="11">
        <f>IF(OR($G69="",$I69="closed"),"",IF($G69&lt;TODAY(),"overdue","open"))</f>
        <v/>
      </c>
      <c r="K69" s="10" t="n"/>
    </row>
    <row r="70">
      <c r="A70" s="10" t="n"/>
      <c r="B70" s="10" t="n"/>
      <c r="C70" s="11">
        <f>IFERROR(INDEX(Register!$B$5:$B$120,MATCH($B70,Register!$A$5:$A$120,0)),"")</f>
        <v/>
      </c>
      <c r="D70" s="10" t="n"/>
      <c r="E70" s="10" t="n"/>
      <c r="F70" s="10" t="n"/>
      <c r="G70" s="15" t="n"/>
      <c r="H70" s="10" t="n"/>
      <c r="I70" s="10" t="n"/>
      <c r="J70" s="11">
        <f>IF(OR($G70="",$I70="closed"),"",IF($G70&lt;TODAY(),"overdue","open"))</f>
        <v/>
      </c>
      <c r="K70" s="10" t="n"/>
    </row>
    <row r="71">
      <c r="A71" s="10" t="n"/>
      <c r="B71" s="10" t="n"/>
      <c r="C71" s="11">
        <f>IFERROR(INDEX(Register!$B$5:$B$120,MATCH($B71,Register!$A$5:$A$120,0)),"")</f>
        <v/>
      </c>
      <c r="D71" s="10" t="n"/>
      <c r="E71" s="10" t="n"/>
      <c r="F71" s="10" t="n"/>
      <c r="G71" s="15" t="n"/>
      <c r="H71" s="10" t="n"/>
      <c r="I71" s="10" t="n"/>
      <c r="J71" s="11">
        <f>IF(OR($G71="",$I71="closed"),"",IF($G71&lt;TODAY(),"overdue","open"))</f>
        <v/>
      </c>
      <c r="K71" s="10" t="n"/>
    </row>
    <row r="72">
      <c r="A72" s="10" t="n"/>
      <c r="B72" s="10" t="n"/>
      <c r="C72" s="11">
        <f>IFERROR(INDEX(Register!$B$5:$B$120,MATCH($B72,Register!$A$5:$A$120,0)),"")</f>
        <v/>
      </c>
      <c r="D72" s="10" t="n"/>
      <c r="E72" s="10" t="n"/>
      <c r="F72" s="10" t="n"/>
      <c r="G72" s="15" t="n"/>
      <c r="H72" s="10" t="n"/>
      <c r="I72" s="10" t="n"/>
      <c r="J72" s="11">
        <f>IF(OR($G72="",$I72="closed"),"",IF($G72&lt;TODAY(),"overdue","open"))</f>
        <v/>
      </c>
      <c r="K72" s="10" t="n"/>
    </row>
    <row r="73">
      <c r="A73" s="10" t="n"/>
      <c r="B73" s="10" t="n"/>
      <c r="C73" s="11">
        <f>IFERROR(INDEX(Register!$B$5:$B$120,MATCH($B73,Register!$A$5:$A$120,0)),"")</f>
        <v/>
      </c>
      <c r="D73" s="10" t="n"/>
      <c r="E73" s="10" t="n"/>
      <c r="F73" s="10" t="n"/>
      <c r="G73" s="15" t="n"/>
      <c r="H73" s="10" t="n"/>
      <c r="I73" s="10" t="n"/>
      <c r="J73" s="11">
        <f>IF(OR($G73="",$I73="closed"),"",IF($G73&lt;TODAY(),"overdue","open"))</f>
        <v/>
      </c>
      <c r="K73" s="10" t="n"/>
    </row>
    <row r="74">
      <c r="A74" s="10" t="n"/>
      <c r="B74" s="10" t="n"/>
      <c r="C74" s="11">
        <f>IFERROR(INDEX(Register!$B$5:$B$120,MATCH($B74,Register!$A$5:$A$120,0)),"")</f>
        <v/>
      </c>
      <c r="D74" s="10" t="n"/>
      <c r="E74" s="10" t="n"/>
      <c r="F74" s="10" t="n"/>
      <c r="G74" s="15" t="n"/>
      <c r="H74" s="10" t="n"/>
      <c r="I74" s="10" t="n"/>
      <c r="J74" s="11">
        <f>IF(OR($G74="",$I74="closed"),"",IF($G74&lt;TODAY(),"overdue","open"))</f>
        <v/>
      </c>
      <c r="K74" s="10" t="n"/>
    </row>
    <row r="75">
      <c r="A75" s="10" t="n"/>
      <c r="B75" s="10" t="n"/>
      <c r="C75" s="11">
        <f>IFERROR(INDEX(Register!$B$5:$B$120,MATCH($B75,Register!$A$5:$A$120,0)),"")</f>
        <v/>
      </c>
      <c r="D75" s="10" t="n"/>
      <c r="E75" s="10" t="n"/>
      <c r="F75" s="10" t="n"/>
      <c r="G75" s="15" t="n"/>
      <c r="H75" s="10" t="n"/>
      <c r="I75" s="10" t="n"/>
      <c r="J75" s="11">
        <f>IF(OR($G75="",$I75="closed"),"",IF($G75&lt;TODAY(),"overdue","open"))</f>
        <v/>
      </c>
      <c r="K75" s="10" t="n"/>
    </row>
    <row r="76">
      <c r="A76" s="10" t="n"/>
      <c r="B76" s="10" t="n"/>
      <c r="C76" s="11">
        <f>IFERROR(INDEX(Register!$B$5:$B$120,MATCH($B76,Register!$A$5:$A$120,0)),"")</f>
        <v/>
      </c>
      <c r="D76" s="10" t="n"/>
      <c r="E76" s="10" t="n"/>
      <c r="F76" s="10" t="n"/>
      <c r="G76" s="15" t="n"/>
      <c r="H76" s="10" t="n"/>
      <c r="I76" s="10" t="n"/>
      <c r="J76" s="11">
        <f>IF(OR($G76="",$I76="closed"),"",IF($G76&lt;TODAY(),"overdue","open"))</f>
        <v/>
      </c>
      <c r="K76" s="10" t="n"/>
    </row>
    <row r="77">
      <c r="A77" s="10" t="n"/>
      <c r="B77" s="10" t="n"/>
      <c r="C77" s="11">
        <f>IFERROR(INDEX(Register!$B$5:$B$120,MATCH($B77,Register!$A$5:$A$120,0)),"")</f>
        <v/>
      </c>
      <c r="D77" s="10" t="n"/>
      <c r="E77" s="10" t="n"/>
      <c r="F77" s="10" t="n"/>
      <c r="G77" s="15" t="n"/>
      <c r="H77" s="10" t="n"/>
      <c r="I77" s="10" t="n"/>
      <c r="J77" s="11">
        <f>IF(OR($G77="",$I77="closed"),"",IF($G77&lt;TODAY(),"overdue","open"))</f>
        <v/>
      </c>
      <c r="K77" s="10" t="n"/>
    </row>
    <row r="78">
      <c r="A78" s="10" t="n"/>
      <c r="B78" s="10" t="n"/>
      <c r="C78" s="11">
        <f>IFERROR(INDEX(Register!$B$5:$B$120,MATCH($B78,Register!$A$5:$A$120,0)),"")</f>
        <v/>
      </c>
      <c r="D78" s="10" t="n"/>
      <c r="E78" s="10" t="n"/>
      <c r="F78" s="10" t="n"/>
      <c r="G78" s="15" t="n"/>
      <c r="H78" s="10" t="n"/>
      <c r="I78" s="10" t="n"/>
      <c r="J78" s="11">
        <f>IF(OR($G78="",$I78="closed"),"",IF($G78&lt;TODAY(),"overdue","open"))</f>
        <v/>
      </c>
      <c r="K78" s="10" t="n"/>
    </row>
    <row r="79">
      <c r="A79" s="10" t="n"/>
      <c r="B79" s="10" t="n"/>
      <c r="C79" s="11">
        <f>IFERROR(INDEX(Register!$B$5:$B$120,MATCH($B79,Register!$A$5:$A$120,0)),"")</f>
        <v/>
      </c>
      <c r="D79" s="10" t="n"/>
      <c r="E79" s="10" t="n"/>
      <c r="F79" s="10" t="n"/>
      <c r="G79" s="15" t="n"/>
      <c r="H79" s="10" t="n"/>
      <c r="I79" s="10" t="n"/>
      <c r="J79" s="11">
        <f>IF(OR($G79="",$I79="closed"),"",IF($G79&lt;TODAY(),"overdue","open"))</f>
        <v/>
      </c>
      <c r="K79" s="10" t="n"/>
    </row>
    <row r="80">
      <c r="A80" s="10" t="n"/>
      <c r="B80" s="10" t="n"/>
      <c r="C80" s="11">
        <f>IFERROR(INDEX(Register!$B$5:$B$120,MATCH($B80,Register!$A$5:$A$120,0)),"")</f>
        <v/>
      </c>
      <c r="D80" s="10" t="n"/>
      <c r="E80" s="10" t="n"/>
      <c r="F80" s="10" t="n"/>
      <c r="G80" s="15" t="n"/>
      <c r="H80" s="10" t="n"/>
      <c r="I80" s="10" t="n"/>
      <c r="J80" s="11">
        <f>IF(OR($G80="",$I80="closed"),"",IF($G80&lt;TODAY(),"overdue","open"))</f>
        <v/>
      </c>
      <c r="K80" s="10" t="n"/>
    </row>
    <row r="81">
      <c r="A81" s="10" t="n"/>
      <c r="B81" s="10" t="n"/>
      <c r="C81" s="11">
        <f>IFERROR(INDEX(Register!$B$5:$B$120,MATCH($B81,Register!$A$5:$A$120,0)),"")</f>
        <v/>
      </c>
      <c r="D81" s="10" t="n"/>
      <c r="E81" s="10" t="n"/>
      <c r="F81" s="10" t="n"/>
      <c r="G81" s="15" t="n"/>
      <c r="H81" s="10" t="n"/>
      <c r="I81" s="10" t="n"/>
      <c r="J81" s="11">
        <f>IF(OR($G81="",$I81="closed"),"",IF($G81&lt;TODAY(),"overdue","open"))</f>
        <v/>
      </c>
      <c r="K81" s="10" t="n"/>
    </row>
    <row r="82">
      <c r="A82" s="10" t="n"/>
      <c r="B82" s="10" t="n"/>
      <c r="C82" s="11">
        <f>IFERROR(INDEX(Register!$B$5:$B$120,MATCH($B82,Register!$A$5:$A$120,0)),"")</f>
        <v/>
      </c>
      <c r="D82" s="10" t="n"/>
      <c r="E82" s="10" t="n"/>
      <c r="F82" s="10" t="n"/>
      <c r="G82" s="15" t="n"/>
      <c r="H82" s="10" t="n"/>
      <c r="I82" s="10" t="n"/>
      <c r="J82" s="11">
        <f>IF(OR($G82="",$I82="closed"),"",IF($G82&lt;TODAY(),"overdue","open"))</f>
        <v/>
      </c>
      <c r="K82" s="10" t="n"/>
    </row>
    <row r="83">
      <c r="A83" s="10" t="n"/>
      <c r="B83" s="10" t="n"/>
      <c r="C83" s="11">
        <f>IFERROR(INDEX(Register!$B$5:$B$120,MATCH($B83,Register!$A$5:$A$120,0)),"")</f>
        <v/>
      </c>
      <c r="D83" s="10" t="n"/>
      <c r="E83" s="10" t="n"/>
      <c r="F83" s="10" t="n"/>
      <c r="G83" s="15" t="n"/>
      <c r="H83" s="10" t="n"/>
      <c r="I83" s="10" t="n"/>
      <c r="J83" s="11">
        <f>IF(OR($G83="",$I83="closed"),"",IF($G83&lt;TODAY(),"overdue","open"))</f>
        <v/>
      </c>
      <c r="K83" s="10" t="n"/>
    </row>
    <row r="84">
      <c r="A84" s="10" t="n"/>
      <c r="B84" s="10" t="n"/>
      <c r="C84" s="11">
        <f>IFERROR(INDEX(Register!$B$5:$B$120,MATCH($B84,Register!$A$5:$A$120,0)),"")</f>
        <v/>
      </c>
      <c r="D84" s="10" t="n"/>
      <c r="E84" s="10" t="n"/>
      <c r="F84" s="10" t="n"/>
      <c r="G84" s="15" t="n"/>
      <c r="H84" s="10" t="n"/>
      <c r="I84" s="10" t="n"/>
      <c r="J84" s="11">
        <f>IF(OR($G84="",$I84="closed"),"",IF($G84&lt;TODAY(),"overdue","open"))</f>
        <v/>
      </c>
      <c r="K84" s="10" t="n"/>
    </row>
    <row r="85">
      <c r="A85" s="10" t="n"/>
      <c r="B85" s="10" t="n"/>
      <c r="C85" s="11">
        <f>IFERROR(INDEX(Register!$B$5:$B$120,MATCH($B85,Register!$A$5:$A$120,0)),"")</f>
        <v/>
      </c>
      <c r="D85" s="10" t="n"/>
      <c r="E85" s="10" t="n"/>
      <c r="F85" s="10" t="n"/>
      <c r="G85" s="15" t="n"/>
      <c r="H85" s="10" t="n"/>
      <c r="I85" s="10" t="n"/>
      <c r="J85" s="11">
        <f>IF(OR($G85="",$I85="closed"),"",IF($G85&lt;TODAY(),"overdue","open"))</f>
        <v/>
      </c>
      <c r="K85" s="10" t="n"/>
    </row>
    <row r="86">
      <c r="A86" s="10" t="n"/>
      <c r="B86" s="10" t="n"/>
      <c r="C86" s="11">
        <f>IFERROR(INDEX(Register!$B$5:$B$120,MATCH($B86,Register!$A$5:$A$120,0)),"")</f>
        <v/>
      </c>
      <c r="D86" s="10" t="n"/>
      <c r="E86" s="10" t="n"/>
      <c r="F86" s="10" t="n"/>
      <c r="G86" s="15" t="n"/>
      <c r="H86" s="10" t="n"/>
      <c r="I86" s="10" t="n"/>
      <c r="J86" s="11">
        <f>IF(OR($G86="",$I86="closed"),"",IF($G86&lt;TODAY(),"overdue","open"))</f>
        <v/>
      </c>
      <c r="K86" s="10" t="n"/>
    </row>
    <row r="87">
      <c r="A87" s="10" t="n"/>
      <c r="B87" s="10" t="n"/>
      <c r="C87" s="11">
        <f>IFERROR(INDEX(Register!$B$5:$B$120,MATCH($B87,Register!$A$5:$A$120,0)),"")</f>
        <v/>
      </c>
      <c r="D87" s="10" t="n"/>
      <c r="E87" s="10" t="n"/>
      <c r="F87" s="10" t="n"/>
      <c r="G87" s="15" t="n"/>
      <c r="H87" s="10" t="n"/>
      <c r="I87" s="10" t="n"/>
      <c r="J87" s="11">
        <f>IF(OR($G87="",$I87="closed"),"",IF($G87&lt;TODAY(),"overdue","open"))</f>
        <v/>
      </c>
      <c r="K87" s="10" t="n"/>
    </row>
    <row r="88">
      <c r="A88" s="10" t="n"/>
      <c r="B88" s="10" t="n"/>
      <c r="C88" s="11">
        <f>IFERROR(INDEX(Register!$B$5:$B$120,MATCH($B88,Register!$A$5:$A$120,0)),"")</f>
        <v/>
      </c>
      <c r="D88" s="10" t="n"/>
      <c r="E88" s="10" t="n"/>
      <c r="F88" s="10" t="n"/>
      <c r="G88" s="15" t="n"/>
      <c r="H88" s="10" t="n"/>
      <c r="I88" s="10" t="n"/>
      <c r="J88" s="11">
        <f>IF(OR($G88="",$I88="closed"),"",IF($G88&lt;TODAY(),"overdue","open"))</f>
        <v/>
      </c>
      <c r="K88" s="10" t="n"/>
    </row>
    <row r="89">
      <c r="A89" s="10" t="n"/>
      <c r="B89" s="10" t="n"/>
      <c r="C89" s="11">
        <f>IFERROR(INDEX(Register!$B$5:$B$120,MATCH($B89,Register!$A$5:$A$120,0)),"")</f>
        <v/>
      </c>
      <c r="D89" s="10" t="n"/>
      <c r="E89" s="10" t="n"/>
      <c r="F89" s="10" t="n"/>
      <c r="G89" s="15" t="n"/>
      <c r="H89" s="10" t="n"/>
      <c r="I89" s="10" t="n"/>
      <c r="J89" s="11">
        <f>IF(OR($G89="",$I89="closed"),"",IF($G89&lt;TODAY(),"overdue","open"))</f>
        <v/>
      </c>
      <c r="K89" s="10" t="n"/>
    </row>
    <row r="90">
      <c r="A90" s="10" t="n"/>
      <c r="B90" s="10" t="n"/>
      <c r="C90" s="11">
        <f>IFERROR(INDEX(Register!$B$5:$B$120,MATCH($B90,Register!$A$5:$A$120,0)),"")</f>
        <v/>
      </c>
      <c r="D90" s="10" t="n"/>
      <c r="E90" s="10" t="n"/>
      <c r="F90" s="10" t="n"/>
      <c r="G90" s="15" t="n"/>
      <c r="H90" s="10" t="n"/>
      <c r="I90" s="10" t="n"/>
      <c r="J90" s="11">
        <f>IF(OR($G90="",$I90="closed"),"",IF($G90&lt;TODAY(),"overdue","open"))</f>
        <v/>
      </c>
      <c r="K90" s="10" t="n"/>
    </row>
    <row r="91">
      <c r="A91" s="10" t="n"/>
      <c r="B91" s="10" t="n"/>
      <c r="C91" s="11">
        <f>IFERROR(INDEX(Register!$B$5:$B$120,MATCH($B91,Register!$A$5:$A$120,0)),"")</f>
        <v/>
      </c>
      <c r="D91" s="10" t="n"/>
      <c r="E91" s="10" t="n"/>
      <c r="F91" s="10" t="n"/>
      <c r="G91" s="15" t="n"/>
      <c r="H91" s="10" t="n"/>
      <c r="I91" s="10" t="n"/>
      <c r="J91" s="11">
        <f>IF(OR($G91="",$I91="closed"),"",IF($G91&lt;TODAY(),"overdue","open"))</f>
        <v/>
      </c>
      <c r="K91" s="10" t="n"/>
    </row>
    <row r="92">
      <c r="A92" s="10" t="n"/>
      <c r="B92" s="10" t="n"/>
      <c r="C92" s="11">
        <f>IFERROR(INDEX(Register!$B$5:$B$120,MATCH($B92,Register!$A$5:$A$120,0)),"")</f>
        <v/>
      </c>
      <c r="D92" s="10" t="n"/>
      <c r="E92" s="10" t="n"/>
      <c r="F92" s="10" t="n"/>
      <c r="G92" s="15" t="n"/>
      <c r="H92" s="10" t="n"/>
      <c r="I92" s="10" t="n"/>
      <c r="J92" s="11">
        <f>IF(OR($G92="",$I92="closed"),"",IF($G92&lt;TODAY(),"overdue","open"))</f>
        <v/>
      </c>
      <c r="K92" s="10" t="n"/>
    </row>
    <row r="93">
      <c r="A93" s="10" t="n"/>
      <c r="B93" s="10" t="n"/>
      <c r="C93" s="11">
        <f>IFERROR(INDEX(Register!$B$5:$B$120,MATCH($B93,Register!$A$5:$A$120,0)),"")</f>
        <v/>
      </c>
      <c r="D93" s="10" t="n"/>
      <c r="E93" s="10" t="n"/>
      <c r="F93" s="10" t="n"/>
      <c r="G93" s="15" t="n"/>
      <c r="H93" s="10" t="n"/>
      <c r="I93" s="10" t="n"/>
      <c r="J93" s="11">
        <f>IF(OR($G93="",$I93="closed"),"",IF($G93&lt;TODAY(),"overdue","open"))</f>
        <v/>
      </c>
      <c r="K93" s="10" t="n"/>
    </row>
    <row r="94">
      <c r="A94" s="10" t="n"/>
      <c r="B94" s="10" t="n"/>
      <c r="C94" s="11">
        <f>IFERROR(INDEX(Register!$B$5:$B$120,MATCH($B94,Register!$A$5:$A$120,0)),"")</f>
        <v/>
      </c>
      <c r="D94" s="10" t="n"/>
      <c r="E94" s="10" t="n"/>
      <c r="F94" s="10" t="n"/>
      <c r="G94" s="15" t="n"/>
      <c r="H94" s="10" t="n"/>
      <c r="I94" s="10" t="n"/>
      <c r="J94" s="11">
        <f>IF(OR($G94="",$I94="closed"),"",IF($G94&lt;TODAY(),"overdue","open"))</f>
        <v/>
      </c>
      <c r="K94" s="10" t="n"/>
    </row>
    <row r="95">
      <c r="A95" s="10" t="n"/>
      <c r="B95" s="10" t="n"/>
      <c r="C95" s="11">
        <f>IFERROR(INDEX(Register!$B$5:$B$120,MATCH($B95,Register!$A$5:$A$120,0)),"")</f>
        <v/>
      </c>
      <c r="D95" s="10" t="n"/>
      <c r="E95" s="10" t="n"/>
      <c r="F95" s="10" t="n"/>
      <c r="G95" s="15" t="n"/>
      <c r="H95" s="10" t="n"/>
      <c r="I95" s="10" t="n"/>
      <c r="J95" s="11">
        <f>IF(OR($G95="",$I95="closed"),"",IF($G95&lt;TODAY(),"overdue","open"))</f>
        <v/>
      </c>
      <c r="K95" s="10" t="n"/>
    </row>
    <row r="96">
      <c r="A96" s="10" t="n"/>
      <c r="B96" s="10" t="n"/>
      <c r="C96" s="11">
        <f>IFERROR(INDEX(Register!$B$5:$B$120,MATCH($B96,Register!$A$5:$A$120,0)),"")</f>
        <v/>
      </c>
      <c r="D96" s="10" t="n"/>
      <c r="E96" s="10" t="n"/>
      <c r="F96" s="10" t="n"/>
      <c r="G96" s="15" t="n"/>
      <c r="H96" s="10" t="n"/>
      <c r="I96" s="10" t="n"/>
      <c r="J96" s="11">
        <f>IF(OR($G96="",$I96="closed"),"",IF($G96&lt;TODAY(),"overdue","open"))</f>
        <v/>
      </c>
      <c r="K96" s="10" t="n"/>
    </row>
    <row r="97">
      <c r="A97" s="10" t="n"/>
      <c r="B97" s="10" t="n"/>
      <c r="C97" s="11">
        <f>IFERROR(INDEX(Register!$B$5:$B$120,MATCH($B97,Register!$A$5:$A$120,0)),"")</f>
        <v/>
      </c>
      <c r="D97" s="10" t="n"/>
      <c r="E97" s="10" t="n"/>
      <c r="F97" s="10" t="n"/>
      <c r="G97" s="15" t="n"/>
      <c r="H97" s="10" t="n"/>
      <c r="I97" s="10" t="n"/>
      <c r="J97" s="11">
        <f>IF(OR($G97="",$I97="closed"),"",IF($G97&lt;TODAY(),"overdue","open"))</f>
        <v/>
      </c>
      <c r="K97" s="10" t="n"/>
    </row>
    <row r="98">
      <c r="A98" s="10" t="n"/>
      <c r="B98" s="10" t="n"/>
      <c r="C98" s="11">
        <f>IFERROR(INDEX(Register!$B$5:$B$120,MATCH($B98,Register!$A$5:$A$120,0)),"")</f>
        <v/>
      </c>
      <c r="D98" s="10" t="n"/>
      <c r="E98" s="10" t="n"/>
      <c r="F98" s="10" t="n"/>
      <c r="G98" s="15" t="n"/>
      <c r="H98" s="10" t="n"/>
      <c r="I98" s="10" t="n"/>
      <c r="J98" s="11">
        <f>IF(OR($G98="",$I98="closed"),"",IF($G98&lt;TODAY(),"overdue","open"))</f>
        <v/>
      </c>
      <c r="K98" s="10" t="n"/>
    </row>
    <row r="99">
      <c r="A99" s="10" t="n"/>
      <c r="B99" s="10" t="n"/>
      <c r="C99" s="11">
        <f>IFERROR(INDEX(Register!$B$5:$B$120,MATCH($B99,Register!$A$5:$A$120,0)),"")</f>
        <v/>
      </c>
      <c r="D99" s="10" t="n"/>
      <c r="E99" s="10" t="n"/>
      <c r="F99" s="10" t="n"/>
      <c r="G99" s="15" t="n"/>
      <c r="H99" s="10" t="n"/>
      <c r="I99" s="10" t="n"/>
      <c r="J99" s="11">
        <f>IF(OR($G99="",$I99="closed"),"",IF($G99&lt;TODAY(),"overdue","open"))</f>
        <v/>
      </c>
      <c r="K99" s="10" t="n"/>
    </row>
    <row r="100">
      <c r="A100" s="10" t="n"/>
      <c r="B100" s="10" t="n"/>
      <c r="C100" s="11">
        <f>IFERROR(INDEX(Register!$B$5:$B$120,MATCH($B100,Register!$A$5:$A$120,0)),"")</f>
        <v/>
      </c>
      <c r="D100" s="10" t="n"/>
      <c r="E100" s="10" t="n"/>
      <c r="F100" s="10" t="n"/>
      <c r="G100" s="15" t="n"/>
      <c r="H100" s="10" t="n"/>
      <c r="I100" s="10" t="n"/>
      <c r="J100" s="11">
        <f>IF(OR($G100="",$I100="closed"),"",IF($G100&lt;TODAY(),"overdue","open"))</f>
        <v/>
      </c>
      <c r="K100" s="10" t="n"/>
    </row>
    <row r="101">
      <c r="A101" s="10" t="n"/>
      <c r="B101" s="10" t="n"/>
      <c r="C101" s="11">
        <f>IFERROR(INDEX(Register!$B$5:$B$120,MATCH($B101,Register!$A$5:$A$120,0)),"")</f>
        <v/>
      </c>
      <c r="D101" s="10" t="n"/>
      <c r="E101" s="10" t="n"/>
      <c r="F101" s="10" t="n"/>
      <c r="G101" s="15" t="n"/>
      <c r="H101" s="10" t="n"/>
      <c r="I101" s="10" t="n"/>
      <c r="J101" s="11">
        <f>IF(OR($G101="",$I101="closed"),"",IF($G101&lt;TODAY(),"overdue","open"))</f>
        <v/>
      </c>
      <c r="K101" s="10" t="n"/>
    </row>
    <row r="102">
      <c r="A102" s="10" t="n"/>
      <c r="B102" s="10" t="n"/>
      <c r="C102" s="11">
        <f>IFERROR(INDEX(Register!$B$5:$B$120,MATCH($B102,Register!$A$5:$A$120,0)),"")</f>
        <v/>
      </c>
      <c r="D102" s="10" t="n"/>
      <c r="E102" s="10" t="n"/>
      <c r="F102" s="10" t="n"/>
      <c r="G102" s="15" t="n"/>
      <c r="H102" s="10" t="n"/>
      <c r="I102" s="10" t="n"/>
      <c r="J102" s="11">
        <f>IF(OR($G102="",$I102="closed"),"",IF($G102&lt;TODAY(),"overdue","open"))</f>
        <v/>
      </c>
      <c r="K102" s="10" t="n"/>
    </row>
    <row r="103">
      <c r="A103" s="10" t="n"/>
      <c r="B103" s="10" t="n"/>
      <c r="C103" s="11">
        <f>IFERROR(INDEX(Register!$B$5:$B$120,MATCH($B103,Register!$A$5:$A$120,0)),"")</f>
        <v/>
      </c>
      <c r="D103" s="10" t="n"/>
      <c r="E103" s="10" t="n"/>
      <c r="F103" s="10" t="n"/>
      <c r="G103" s="15" t="n"/>
      <c r="H103" s="10" t="n"/>
      <c r="I103" s="10" t="n"/>
      <c r="J103" s="11">
        <f>IF(OR($G103="",$I103="closed"),"",IF($G103&lt;TODAY(),"overdue","open"))</f>
        <v/>
      </c>
      <c r="K103" s="10" t="n"/>
    </row>
    <row r="104">
      <c r="A104" s="10" t="n"/>
      <c r="B104" s="10" t="n"/>
      <c r="C104" s="11">
        <f>IFERROR(INDEX(Register!$B$5:$B$120,MATCH($B104,Register!$A$5:$A$120,0)),"")</f>
        <v/>
      </c>
      <c r="D104" s="10" t="n"/>
      <c r="E104" s="10" t="n"/>
      <c r="F104" s="10" t="n"/>
      <c r="G104" s="15" t="n"/>
      <c r="H104" s="10" t="n"/>
      <c r="I104" s="10" t="n"/>
      <c r="J104" s="11">
        <f>IF(OR($G104="",$I104="closed"),"",IF($G104&lt;TODAY(),"overdue","open"))</f>
        <v/>
      </c>
      <c r="K104" s="10" t="n"/>
    </row>
    <row r="105">
      <c r="A105" s="10" t="n"/>
      <c r="B105" s="10" t="n"/>
      <c r="C105" s="11">
        <f>IFERROR(INDEX(Register!$B$5:$B$120,MATCH($B105,Register!$A$5:$A$120,0)),"")</f>
        <v/>
      </c>
      <c r="D105" s="10" t="n"/>
      <c r="E105" s="10" t="n"/>
      <c r="F105" s="10" t="n"/>
      <c r="G105" s="15" t="n"/>
      <c r="H105" s="10" t="n"/>
      <c r="I105" s="10" t="n"/>
      <c r="J105" s="11">
        <f>IF(OR($G105="",$I105="closed"),"",IF($G105&lt;TODAY(),"overdue","open"))</f>
        <v/>
      </c>
      <c r="K105" s="10" t="n"/>
    </row>
    <row r="106">
      <c r="A106" s="10" t="n"/>
      <c r="B106" s="10" t="n"/>
      <c r="C106" s="11">
        <f>IFERROR(INDEX(Register!$B$5:$B$120,MATCH($B106,Register!$A$5:$A$120,0)),"")</f>
        <v/>
      </c>
      <c r="D106" s="10" t="n"/>
      <c r="E106" s="10" t="n"/>
      <c r="F106" s="10" t="n"/>
      <c r="G106" s="15" t="n"/>
      <c r="H106" s="10" t="n"/>
      <c r="I106" s="10" t="n"/>
      <c r="J106" s="11">
        <f>IF(OR($G106="",$I106="closed"),"",IF($G106&lt;TODAY(),"overdue","open"))</f>
        <v/>
      </c>
      <c r="K106" s="10" t="n"/>
    </row>
    <row r="107">
      <c r="A107" s="10" t="n"/>
      <c r="B107" s="10" t="n"/>
      <c r="C107" s="11">
        <f>IFERROR(INDEX(Register!$B$5:$B$120,MATCH($B107,Register!$A$5:$A$120,0)),"")</f>
        <v/>
      </c>
      <c r="D107" s="10" t="n"/>
      <c r="E107" s="10" t="n"/>
      <c r="F107" s="10" t="n"/>
      <c r="G107" s="15" t="n"/>
      <c r="H107" s="10" t="n"/>
      <c r="I107" s="10" t="n"/>
      <c r="J107" s="11">
        <f>IF(OR($G107="",$I107="closed"),"",IF($G107&lt;TODAY(),"overdue","open"))</f>
        <v/>
      </c>
      <c r="K107" s="10" t="n"/>
    </row>
    <row r="108">
      <c r="A108" s="10" t="n"/>
      <c r="B108" s="10" t="n"/>
      <c r="C108" s="11">
        <f>IFERROR(INDEX(Register!$B$5:$B$120,MATCH($B108,Register!$A$5:$A$120,0)),"")</f>
        <v/>
      </c>
      <c r="D108" s="10" t="n"/>
      <c r="E108" s="10" t="n"/>
      <c r="F108" s="10" t="n"/>
      <c r="G108" s="15" t="n"/>
      <c r="H108" s="10" t="n"/>
      <c r="I108" s="10" t="n"/>
      <c r="J108" s="11">
        <f>IF(OR($G108="",$I108="closed"),"",IF($G108&lt;TODAY(),"overdue","open"))</f>
        <v/>
      </c>
      <c r="K108" s="10" t="n"/>
    </row>
    <row r="109">
      <c r="A109" s="10" t="n"/>
      <c r="B109" s="10" t="n"/>
      <c r="C109" s="11">
        <f>IFERROR(INDEX(Register!$B$5:$B$120,MATCH($B109,Register!$A$5:$A$120,0)),"")</f>
        <v/>
      </c>
      <c r="D109" s="10" t="n"/>
      <c r="E109" s="10" t="n"/>
      <c r="F109" s="10" t="n"/>
      <c r="G109" s="15" t="n"/>
      <c r="H109" s="10" t="n"/>
      <c r="I109" s="10" t="n"/>
      <c r="J109" s="11">
        <f>IF(OR($G109="",$I109="closed"),"",IF($G109&lt;TODAY(),"overdue","open"))</f>
        <v/>
      </c>
      <c r="K109" s="10" t="n"/>
    </row>
    <row r="110">
      <c r="A110" s="10" t="n"/>
      <c r="B110" s="10" t="n"/>
      <c r="C110" s="11">
        <f>IFERROR(INDEX(Register!$B$5:$B$120,MATCH($B110,Register!$A$5:$A$120,0)),"")</f>
        <v/>
      </c>
      <c r="D110" s="10" t="n"/>
      <c r="E110" s="10" t="n"/>
      <c r="F110" s="10" t="n"/>
      <c r="G110" s="15" t="n"/>
      <c r="H110" s="10" t="n"/>
      <c r="I110" s="10" t="n"/>
      <c r="J110" s="11">
        <f>IF(OR($G110="",$I110="closed"),"",IF($G110&lt;TODAY(),"overdue","open"))</f>
        <v/>
      </c>
      <c r="K110" s="10" t="n"/>
    </row>
    <row r="111">
      <c r="A111" s="10" t="n"/>
      <c r="B111" s="10" t="n"/>
      <c r="C111" s="11">
        <f>IFERROR(INDEX(Register!$B$5:$B$120,MATCH($B111,Register!$A$5:$A$120,0)),"")</f>
        <v/>
      </c>
      <c r="D111" s="10" t="n"/>
      <c r="E111" s="10" t="n"/>
      <c r="F111" s="10" t="n"/>
      <c r="G111" s="15" t="n"/>
      <c r="H111" s="10" t="n"/>
      <c r="I111" s="10" t="n"/>
      <c r="J111" s="11">
        <f>IF(OR($G111="",$I111="closed"),"",IF($G111&lt;TODAY(),"overdue","open"))</f>
        <v/>
      </c>
      <c r="K111" s="10" t="n"/>
    </row>
    <row r="112">
      <c r="A112" s="10" t="n"/>
      <c r="B112" s="10" t="n"/>
      <c r="C112" s="11">
        <f>IFERROR(INDEX(Register!$B$5:$B$120,MATCH($B112,Register!$A$5:$A$120,0)),"")</f>
        <v/>
      </c>
      <c r="D112" s="10" t="n"/>
      <c r="E112" s="10" t="n"/>
      <c r="F112" s="10" t="n"/>
      <c r="G112" s="15" t="n"/>
      <c r="H112" s="10" t="n"/>
      <c r="I112" s="10" t="n"/>
      <c r="J112" s="11">
        <f>IF(OR($G112="",$I112="closed"),"",IF($G112&lt;TODAY(),"overdue","open"))</f>
        <v/>
      </c>
      <c r="K112" s="10" t="n"/>
    </row>
    <row r="113">
      <c r="A113" s="10" t="n"/>
      <c r="B113" s="10" t="n"/>
      <c r="C113" s="11">
        <f>IFERROR(INDEX(Register!$B$5:$B$120,MATCH($B113,Register!$A$5:$A$120,0)),"")</f>
        <v/>
      </c>
      <c r="D113" s="10" t="n"/>
      <c r="E113" s="10" t="n"/>
      <c r="F113" s="10" t="n"/>
      <c r="G113" s="15" t="n"/>
      <c r="H113" s="10" t="n"/>
      <c r="I113" s="10" t="n"/>
      <c r="J113" s="11">
        <f>IF(OR($G113="",$I113="closed"),"",IF($G113&lt;TODAY(),"overdue","open"))</f>
        <v/>
      </c>
      <c r="K113" s="10" t="n"/>
    </row>
    <row r="114">
      <c r="A114" s="10" t="n"/>
      <c r="B114" s="10" t="n"/>
      <c r="C114" s="11">
        <f>IFERROR(INDEX(Register!$B$5:$B$120,MATCH($B114,Register!$A$5:$A$120,0)),"")</f>
        <v/>
      </c>
      <c r="D114" s="10" t="n"/>
      <c r="E114" s="10" t="n"/>
      <c r="F114" s="10" t="n"/>
      <c r="G114" s="15" t="n"/>
      <c r="H114" s="10" t="n"/>
      <c r="I114" s="10" t="n"/>
      <c r="J114" s="11">
        <f>IF(OR($G114="",$I114="closed"),"",IF($G114&lt;TODAY(),"overdue","open"))</f>
        <v/>
      </c>
      <c r="K114" s="10" t="n"/>
    </row>
    <row r="115">
      <c r="A115" s="10" t="n"/>
      <c r="B115" s="10" t="n"/>
      <c r="C115" s="11">
        <f>IFERROR(INDEX(Register!$B$5:$B$120,MATCH($B115,Register!$A$5:$A$120,0)),"")</f>
        <v/>
      </c>
      <c r="D115" s="10" t="n"/>
      <c r="E115" s="10" t="n"/>
      <c r="F115" s="10" t="n"/>
      <c r="G115" s="15" t="n"/>
      <c r="H115" s="10" t="n"/>
      <c r="I115" s="10" t="n"/>
      <c r="J115" s="11">
        <f>IF(OR($G115="",$I115="closed"),"",IF($G115&lt;TODAY(),"overdue","open"))</f>
        <v/>
      </c>
      <c r="K115" s="10" t="n"/>
    </row>
    <row r="116">
      <c r="A116" s="10" t="n"/>
      <c r="B116" s="10" t="n"/>
      <c r="C116" s="11">
        <f>IFERROR(INDEX(Register!$B$5:$B$120,MATCH($B116,Register!$A$5:$A$120,0)),"")</f>
        <v/>
      </c>
      <c r="D116" s="10" t="n"/>
      <c r="E116" s="10" t="n"/>
      <c r="F116" s="10" t="n"/>
      <c r="G116" s="15" t="n"/>
      <c r="H116" s="10" t="n"/>
      <c r="I116" s="10" t="n"/>
      <c r="J116" s="11">
        <f>IF(OR($G116="",$I116="closed"),"",IF($G116&lt;TODAY(),"overdue","open"))</f>
        <v/>
      </c>
      <c r="K116" s="10" t="n"/>
    </row>
    <row r="117">
      <c r="A117" s="10" t="n"/>
      <c r="B117" s="10" t="n"/>
      <c r="C117" s="11">
        <f>IFERROR(INDEX(Register!$B$5:$B$120,MATCH($B117,Register!$A$5:$A$120,0)),"")</f>
        <v/>
      </c>
      <c r="D117" s="10" t="n"/>
      <c r="E117" s="10" t="n"/>
      <c r="F117" s="10" t="n"/>
      <c r="G117" s="15" t="n"/>
      <c r="H117" s="10" t="n"/>
      <c r="I117" s="10" t="n"/>
      <c r="J117" s="11">
        <f>IF(OR($G117="",$I117="closed"),"",IF($G117&lt;TODAY(),"overdue","open"))</f>
        <v/>
      </c>
      <c r="K117" s="10" t="n"/>
    </row>
    <row r="118">
      <c r="A118" s="10" t="n"/>
      <c r="B118" s="10" t="n"/>
      <c r="C118" s="11">
        <f>IFERROR(INDEX(Register!$B$5:$B$120,MATCH($B118,Register!$A$5:$A$120,0)),"")</f>
        <v/>
      </c>
      <c r="D118" s="10" t="n"/>
      <c r="E118" s="10" t="n"/>
      <c r="F118" s="10" t="n"/>
      <c r="G118" s="15" t="n"/>
      <c r="H118" s="10" t="n"/>
      <c r="I118" s="10" t="n"/>
      <c r="J118" s="11">
        <f>IF(OR($G118="",$I118="closed"),"",IF($G118&lt;TODAY(),"overdue","open"))</f>
        <v/>
      </c>
      <c r="K118" s="10" t="n"/>
    </row>
    <row r="119">
      <c r="A119" s="10" t="n"/>
      <c r="B119" s="10" t="n"/>
      <c r="C119" s="11">
        <f>IFERROR(INDEX(Register!$B$5:$B$120,MATCH($B119,Register!$A$5:$A$120,0)),"")</f>
        <v/>
      </c>
      <c r="D119" s="10" t="n"/>
      <c r="E119" s="10" t="n"/>
      <c r="F119" s="10" t="n"/>
      <c r="G119" s="15" t="n"/>
      <c r="H119" s="10" t="n"/>
      <c r="I119" s="10" t="n"/>
      <c r="J119" s="11">
        <f>IF(OR($G119="",$I119="closed"),"",IF($G119&lt;TODAY(),"overdue","open"))</f>
        <v/>
      </c>
      <c r="K119" s="10" t="n"/>
    </row>
    <row r="120">
      <c r="A120" s="10" t="n"/>
      <c r="B120" s="10" t="n"/>
      <c r="C120" s="11">
        <f>IFERROR(INDEX(Register!$B$5:$B$120,MATCH($B120,Register!$A$5:$A$120,0)),"")</f>
        <v/>
      </c>
      <c r="D120" s="10" t="n"/>
      <c r="E120" s="10" t="n"/>
      <c r="F120" s="10" t="n"/>
      <c r="G120" s="15" t="n"/>
      <c r="H120" s="10" t="n"/>
      <c r="I120" s="10" t="n"/>
      <c r="J120" s="11">
        <f>IF(OR($G120="",$I120="closed"),"",IF($G120&lt;TODAY(),"overdue","open"))</f>
        <v/>
      </c>
      <c r="K120" s="10" t="n"/>
    </row>
    <row r="121"/>
    <row r="122">
      <c r="E122" s="12" t="inlineStr">
        <is>
          <t>Status "accepted" is only permissible where the acceptance under P1-12K §6 has been signed by the body named there and the risk is recorded in REG-21. Otherwise it is not an acceptance but an untreated finding.</t>
        </is>
      </c>
    </row>
  </sheetData>
  <dataValidations count="2">
    <dataValidation sqref="F5:F120" showDropDown="0" showInputMessage="0" showErrorMessage="0" allowBlank="1" type="list">
      <formula1>"critical,high,medium,low"</formula1>
    </dataValidation>
    <dataValidation sqref="I5:I120" showDropDown="0" showInputMessage="0" showErrorMessage="0" allowBlank="1" type="list">
      <formula1>"open,in progress,closed,accepted"</formula1>
    </dataValidation>
  </dataValidations>
  <pageMargins left="0.75" right="0.75" top="1" bottom="1" header="0.5" footer="0.5"/>
</worksheet>
</file>

<file path=xl/worksheets/sheet10.xml><?xml version="1.0" encoding="utf-8"?>
<worksheet xmlns="http://schemas.openxmlformats.org/spreadsheetml/2006/main">
  <sheetPr>
    <tabColor rgb="009EC6CE"/>
    <outlinePr summaryBelow="1" summaryRight="1"/>
    <pageSetUpPr/>
  </sheetPr>
  <dimension ref="A1:L122"/>
  <sheetViews>
    <sheetView workbookViewId="0">
      <pane xSplit="2" ySplit="4" topLeftCell="C5" activePane="bottomRight" state="frozen"/>
      <selection pane="topRight" activeCell="A1" sqref="A1"/>
      <selection pane="bottomLeft" activeCell="A1" sqref="A1"/>
      <selection pane="bottomRight" activeCell="A1" sqref="A1"/>
    </sheetView>
  </sheetViews>
  <sheetFormatPr baseColWidth="8" defaultRowHeight="15"/>
  <cols>
    <col width="12" customWidth="1" min="1" max="1"/>
    <col width="22" customWidth="1" min="2" max="2"/>
    <col width="10" customWidth="1" min="3" max="3"/>
    <col width="30" customWidth="1" min="4" max="4"/>
    <col width="13" customWidth="1" min="5" max="5"/>
    <col width="20" customWidth="1" min="6" max="6"/>
    <col width="14" customWidth="1" min="7" max="7"/>
    <col width="24" customWidth="1" min="8" max="8"/>
    <col width="15" customWidth="1" min="9" max="9"/>
    <col width="20" customWidth="1" min="10" max="10"/>
    <col width="14" customWidth="1" min="11" max="11"/>
    <col width="30" customWidth="1" min="12" max="12"/>
  </cols>
  <sheetData>
    <row r="1">
      <c r="A1" s="1" t="inlineStr">
        <is>
          <t>Exit, contingency and service levels</t>
        </is>
      </c>
    </row>
    <row r="2">
      <c r="A2" s="2" t="inlineStr"/>
    </row>
    <row r="3">
      <c r="A3" s="7" t="inlineStr">
        <is>
          <t>Mandatory for Critical and High. The "Check" column compares the switchover time with the MTPD of the affected process from REG-19. If it is longer, that is a finding — not a footnote.</t>
        </is>
      </c>
    </row>
    <row r="4" ht="34" customHeight="1">
      <c r="A4" s="8" t="inlineStr">
        <is>
          <t>Supplier ID</t>
        </is>
      </c>
      <c r="B4" s="8" t="inlineStr">
        <is>
          <t>Supplier</t>
        </is>
      </c>
      <c r="C4" s="8" t="inlineStr">
        <is>
          <t>Tier</t>
        </is>
      </c>
      <c r="D4" s="8" t="inlineStr">
        <is>
          <t>Alternative</t>
        </is>
      </c>
      <c r="E4" s="8" t="inlineStr">
        <is>
          <t>Switchover time (h)</t>
        </is>
      </c>
      <c r="F4" s="8" t="inlineStr">
        <is>
          <t>Process affected (REG-17)</t>
        </is>
      </c>
      <c r="G4" s="8" t="inlineStr">
        <is>
          <t>MTPD of the process (h)
from REG-19</t>
        </is>
      </c>
      <c r="H4" s="8" t="inlineStr">
        <is>
          <t>Check</t>
        </is>
      </c>
      <c r="I4" s="8" t="inlineStr">
        <is>
          <t>Exit plan tested on</t>
        </is>
      </c>
      <c r="J4" s="8" t="inlineStr">
        <is>
          <t>SLA committed (RTO/RPO)</t>
        </is>
      </c>
      <c r="K4" s="8" t="inlineStr">
        <is>
          <t>SLA reports received?</t>
        </is>
      </c>
      <c r="L4" s="8" t="inlineStr">
        <is>
          <t>Note</t>
        </is>
      </c>
    </row>
    <row r="5">
      <c r="A5" s="10" t="n"/>
      <c r="B5" s="11">
        <f>IFERROR(INDEX(Register!$B$5:$B$120,MATCH($A5,Register!$A$5:$A$120,0)),"")</f>
        <v/>
      </c>
      <c r="C5" s="11">
        <f>IFERROR(INDEX(Tiering!$N$5:$N$120,MATCH($A5,Tiering!$A$5:$A$120,0)),"")</f>
        <v/>
      </c>
      <c r="D5" s="10" t="n"/>
      <c r="E5" s="10" t="n"/>
      <c r="F5" s="10" t="n"/>
      <c r="G5" s="10" t="n"/>
      <c r="H5" s="11">
        <f>IF(OR($E5="",$G5=""),"",IF($E5&gt;$G5,"EXCEEDED — raise a risk in REG-21",IF($E5=$G5,"TIGHT — no buffer","within limits")))</f>
        <v/>
      </c>
      <c r="I5" s="15" t="n"/>
      <c r="J5" s="10" t="n"/>
      <c r="K5" s="10" t="n"/>
      <c r="L5" s="10" t="n"/>
    </row>
    <row r="6">
      <c r="A6" s="10" t="n"/>
      <c r="B6" s="11">
        <f>IFERROR(INDEX(Register!$B$5:$B$120,MATCH($A6,Register!$A$5:$A$120,0)),"")</f>
        <v/>
      </c>
      <c r="C6" s="11">
        <f>IFERROR(INDEX(Tiering!$N$5:$N$120,MATCH($A6,Tiering!$A$5:$A$120,0)),"")</f>
        <v/>
      </c>
      <c r="D6" s="10" t="n"/>
      <c r="E6" s="10" t="n"/>
      <c r="F6" s="10" t="n"/>
      <c r="G6" s="10" t="n"/>
      <c r="H6" s="11">
        <f>IF(OR($E6="",$G6=""),"",IF($E6&gt;$G6,"EXCEEDED — raise a risk in REG-21",IF($E6=$G6,"TIGHT — no buffer","within limits")))</f>
        <v/>
      </c>
      <c r="I6" s="15" t="n"/>
      <c r="J6" s="10" t="n"/>
      <c r="K6" s="10" t="n"/>
      <c r="L6" s="10" t="n"/>
    </row>
    <row r="7">
      <c r="A7" s="10" t="n"/>
      <c r="B7" s="11">
        <f>IFERROR(INDEX(Register!$B$5:$B$120,MATCH($A7,Register!$A$5:$A$120,0)),"")</f>
        <v/>
      </c>
      <c r="C7" s="11">
        <f>IFERROR(INDEX(Tiering!$N$5:$N$120,MATCH($A7,Tiering!$A$5:$A$120,0)),"")</f>
        <v/>
      </c>
      <c r="D7" s="10" t="n"/>
      <c r="E7" s="10" t="n"/>
      <c r="F7" s="10" t="n"/>
      <c r="G7" s="10" t="n"/>
      <c r="H7" s="11">
        <f>IF(OR($E7="",$G7=""),"",IF($E7&gt;$G7,"EXCEEDED — raise a risk in REG-21",IF($E7=$G7,"TIGHT — no buffer","within limits")))</f>
        <v/>
      </c>
      <c r="I7" s="15" t="n"/>
      <c r="J7" s="10" t="n"/>
      <c r="K7" s="10" t="n"/>
      <c r="L7" s="10" t="n"/>
    </row>
    <row r="8">
      <c r="A8" s="10" t="n"/>
      <c r="B8" s="11">
        <f>IFERROR(INDEX(Register!$B$5:$B$120,MATCH($A8,Register!$A$5:$A$120,0)),"")</f>
        <v/>
      </c>
      <c r="C8" s="11">
        <f>IFERROR(INDEX(Tiering!$N$5:$N$120,MATCH($A8,Tiering!$A$5:$A$120,0)),"")</f>
        <v/>
      </c>
      <c r="D8" s="10" t="n"/>
      <c r="E8" s="10" t="n"/>
      <c r="F8" s="10" t="n"/>
      <c r="G8" s="10" t="n"/>
      <c r="H8" s="11">
        <f>IF(OR($E8="",$G8=""),"",IF($E8&gt;$G8,"EXCEEDED — raise a risk in REG-21",IF($E8=$G8,"TIGHT — no buffer","within limits")))</f>
        <v/>
      </c>
      <c r="I8" s="15" t="n"/>
      <c r="J8" s="10" t="n"/>
      <c r="K8" s="10" t="n"/>
      <c r="L8" s="10" t="n"/>
    </row>
    <row r="9">
      <c r="A9" s="10" t="n"/>
      <c r="B9" s="11">
        <f>IFERROR(INDEX(Register!$B$5:$B$120,MATCH($A9,Register!$A$5:$A$120,0)),"")</f>
        <v/>
      </c>
      <c r="C9" s="11">
        <f>IFERROR(INDEX(Tiering!$N$5:$N$120,MATCH($A9,Tiering!$A$5:$A$120,0)),"")</f>
        <v/>
      </c>
      <c r="D9" s="10" t="n"/>
      <c r="E9" s="10" t="n"/>
      <c r="F9" s="10" t="n"/>
      <c r="G9" s="10" t="n"/>
      <c r="H9" s="11">
        <f>IF(OR($E9="",$G9=""),"",IF($E9&gt;$G9,"EXCEEDED — raise a risk in REG-21",IF($E9=$G9,"TIGHT — no buffer","within limits")))</f>
        <v/>
      </c>
      <c r="I9" s="15" t="n"/>
      <c r="J9" s="10" t="n"/>
      <c r="K9" s="10" t="n"/>
      <c r="L9" s="10" t="n"/>
    </row>
    <row r="10">
      <c r="A10" s="10" t="n"/>
      <c r="B10" s="11">
        <f>IFERROR(INDEX(Register!$B$5:$B$120,MATCH($A10,Register!$A$5:$A$120,0)),"")</f>
        <v/>
      </c>
      <c r="C10" s="11">
        <f>IFERROR(INDEX(Tiering!$N$5:$N$120,MATCH($A10,Tiering!$A$5:$A$120,0)),"")</f>
        <v/>
      </c>
      <c r="D10" s="10" t="n"/>
      <c r="E10" s="10" t="n"/>
      <c r="F10" s="10" t="n"/>
      <c r="G10" s="10" t="n"/>
      <c r="H10" s="11">
        <f>IF(OR($E10="",$G10=""),"",IF($E10&gt;$G10,"EXCEEDED — raise a risk in REG-21",IF($E10=$G10,"TIGHT — no buffer","within limits")))</f>
        <v/>
      </c>
      <c r="I10" s="15" t="n"/>
      <c r="J10" s="10" t="n"/>
      <c r="K10" s="10" t="n"/>
      <c r="L10" s="10" t="n"/>
    </row>
    <row r="11">
      <c r="A11" s="10" t="n"/>
      <c r="B11" s="11">
        <f>IFERROR(INDEX(Register!$B$5:$B$120,MATCH($A11,Register!$A$5:$A$120,0)),"")</f>
        <v/>
      </c>
      <c r="C11" s="11">
        <f>IFERROR(INDEX(Tiering!$N$5:$N$120,MATCH($A11,Tiering!$A$5:$A$120,0)),"")</f>
        <v/>
      </c>
      <c r="D11" s="10" t="n"/>
      <c r="E11" s="10" t="n"/>
      <c r="F11" s="10" t="n"/>
      <c r="G11" s="10" t="n"/>
      <c r="H11" s="11">
        <f>IF(OR($E11="",$G11=""),"",IF($E11&gt;$G11,"EXCEEDED — raise a risk in REG-21",IF($E11=$G11,"TIGHT — no buffer","within limits")))</f>
        <v/>
      </c>
      <c r="I11" s="15" t="n"/>
      <c r="J11" s="10" t="n"/>
      <c r="K11" s="10" t="n"/>
      <c r="L11" s="10" t="n"/>
    </row>
    <row r="12">
      <c r="A12" s="10" t="n"/>
      <c r="B12" s="11">
        <f>IFERROR(INDEX(Register!$B$5:$B$120,MATCH($A12,Register!$A$5:$A$120,0)),"")</f>
        <v/>
      </c>
      <c r="C12" s="11">
        <f>IFERROR(INDEX(Tiering!$N$5:$N$120,MATCH($A12,Tiering!$A$5:$A$120,0)),"")</f>
        <v/>
      </c>
      <c r="D12" s="10" t="n"/>
      <c r="E12" s="10" t="n"/>
      <c r="F12" s="10" t="n"/>
      <c r="G12" s="10" t="n"/>
      <c r="H12" s="11">
        <f>IF(OR($E12="",$G12=""),"",IF($E12&gt;$G12,"EXCEEDED — raise a risk in REG-21",IF($E12=$G12,"TIGHT — no buffer","within limits")))</f>
        <v/>
      </c>
      <c r="I12" s="15" t="n"/>
      <c r="J12" s="10" t="n"/>
      <c r="K12" s="10" t="n"/>
      <c r="L12" s="10" t="n"/>
    </row>
    <row r="13">
      <c r="A13" s="10" t="n"/>
      <c r="B13" s="11">
        <f>IFERROR(INDEX(Register!$B$5:$B$120,MATCH($A13,Register!$A$5:$A$120,0)),"")</f>
        <v/>
      </c>
      <c r="C13" s="11">
        <f>IFERROR(INDEX(Tiering!$N$5:$N$120,MATCH($A13,Tiering!$A$5:$A$120,0)),"")</f>
        <v/>
      </c>
      <c r="D13" s="10" t="n"/>
      <c r="E13" s="10" t="n"/>
      <c r="F13" s="10" t="n"/>
      <c r="G13" s="10" t="n"/>
      <c r="H13" s="11">
        <f>IF(OR($E13="",$G13=""),"",IF($E13&gt;$G13,"EXCEEDED — raise a risk in REG-21",IF($E13=$G13,"TIGHT — no buffer","within limits")))</f>
        <v/>
      </c>
      <c r="I13" s="15" t="n"/>
      <c r="J13" s="10" t="n"/>
      <c r="K13" s="10" t="n"/>
      <c r="L13" s="10" t="n"/>
    </row>
    <row r="14">
      <c r="A14" s="10" t="n"/>
      <c r="B14" s="11">
        <f>IFERROR(INDEX(Register!$B$5:$B$120,MATCH($A14,Register!$A$5:$A$120,0)),"")</f>
        <v/>
      </c>
      <c r="C14" s="11">
        <f>IFERROR(INDEX(Tiering!$N$5:$N$120,MATCH($A14,Tiering!$A$5:$A$120,0)),"")</f>
        <v/>
      </c>
      <c r="D14" s="10" t="n"/>
      <c r="E14" s="10" t="n"/>
      <c r="F14" s="10" t="n"/>
      <c r="G14" s="10" t="n"/>
      <c r="H14" s="11">
        <f>IF(OR($E14="",$G14=""),"",IF($E14&gt;$G14,"EXCEEDED — raise a risk in REG-21",IF($E14=$G14,"TIGHT — no buffer","within limits")))</f>
        <v/>
      </c>
      <c r="I14" s="15" t="n"/>
      <c r="J14" s="10" t="n"/>
      <c r="K14" s="10" t="n"/>
      <c r="L14" s="10" t="n"/>
    </row>
    <row r="15">
      <c r="A15" s="10" t="n"/>
      <c r="B15" s="11">
        <f>IFERROR(INDEX(Register!$B$5:$B$120,MATCH($A15,Register!$A$5:$A$120,0)),"")</f>
        <v/>
      </c>
      <c r="C15" s="11">
        <f>IFERROR(INDEX(Tiering!$N$5:$N$120,MATCH($A15,Tiering!$A$5:$A$120,0)),"")</f>
        <v/>
      </c>
      <c r="D15" s="10" t="n"/>
      <c r="E15" s="10" t="n"/>
      <c r="F15" s="10" t="n"/>
      <c r="G15" s="10" t="n"/>
      <c r="H15" s="11">
        <f>IF(OR($E15="",$G15=""),"",IF($E15&gt;$G15,"EXCEEDED — raise a risk in REG-21",IF($E15=$G15,"TIGHT — no buffer","within limits")))</f>
        <v/>
      </c>
      <c r="I15" s="15" t="n"/>
      <c r="J15" s="10" t="n"/>
      <c r="K15" s="10" t="n"/>
      <c r="L15" s="10" t="n"/>
    </row>
    <row r="16">
      <c r="A16" s="10" t="n"/>
      <c r="B16" s="11">
        <f>IFERROR(INDEX(Register!$B$5:$B$120,MATCH($A16,Register!$A$5:$A$120,0)),"")</f>
        <v/>
      </c>
      <c r="C16" s="11">
        <f>IFERROR(INDEX(Tiering!$N$5:$N$120,MATCH($A16,Tiering!$A$5:$A$120,0)),"")</f>
        <v/>
      </c>
      <c r="D16" s="10" t="n"/>
      <c r="E16" s="10" t="n"/>
      <c r="F16" s="10" t="n"/>
      <c r="G16" s="10" t="n"/>
      <c r="H16" s="11">
        <f>IF(OR($E16="",$G16=""),"",IF($E16&gt;$G16,"EXCEEDED — raise a risk in REG-21",IF($E16=$G16,"TIGHT — no buffer","within limits")))</f>
        <v/>
      </c>
      <c r="I16" s="15" t="n"/>
      <c r="J16" s="10" t="n"/>
      <c r="K16" s="10" t="n"/>
      <c r="L16" s="10" t="n"/>
    </row>
    <row r="17">
      <c r="A17" s="10" t="n"/>
      <c r="B17" s="11">
        <f>IFERROR(INDEX(Register!$B$5:$B$120,MATCH($A17,Register!$A$5:$A$120,0)),"")</f>
        <v/>
      </c>
      <c r="C17" s="11">
        <f>IFERROR(INDEX(Tiering!$N$5:$N$120,MATCH($A17,Tiering!$A$5:$A$120,0)),"")</f>
        <v/>
      </c>
      <c r="D17" s="10" t="n"/>
      <c r="E17" s="10" t="n"/>
      <c r="F17" s="10" t="n"/>
      <c r="G17" s="10" t="n"/>
      <c r="H17" s="11">
        <f>IF(OR($E17="",$G17=""),"",IF($E17&gt;$G17,"EXCEEDED — raise a risk in REG-21",IF($E17=$G17,"TIGHT — no buffer","within limits")))</f>
        <v/>
      </c>
      <c r="I17" s="15" t="n"/>
      <c r="J17" s="10" t="n"/>
      <c r="K17" s="10" t="n"/>
      <c r="L17" s="10" t="n"/>
    </row>
    <row r="18">
      <c r="A18" s="10" t="n"/>
      <c r="B18" s="11">
        <f>IFERROR(INDEX(Register!$B$5:$B$120,MATCH($A18,Register!$A$5:$A$120,0)),"")</f>
        <v/>
      </c>
      <c r="C18" s="11">
        <f>IFERROR(INDEX(Tiering!$N$5:$N$120,MATCH($A18,Tiering!$A$5:$A$120,0)),"")</f>
        <v/>
      </c>
      <c r="D18" s="10" t="n"/>
      <c r="E18" s="10" t="n"/>
      <c r="F18" s="10" t="n"/>
      <c r="G18" s="10" t="n"/>
      <c r="H18" s="11">
        <f>IF(OR($E18="",$G18=""),"",IF($E18&gt;$G18,"EXCEEDED — raise a risk in REG-21",IF($E18=$G18,"TIGHT — no buffer","within limits")))</f>
        <v/>
      </c>
      <c r="I18" s="15" t="n"/>
      <c r="J18" s="10" t="n"/>
      <c r="K18" s="10" t="n"/>
      <c r="L18" s="10" t="n"/>
    </row>
    <row r="19">
      <c r="A19" s="10" t="n"/>
      <c r="B19" s="11">
        <f>IFERROR(INDEX(Register!$B$5:$B$120,MATCH($A19,Register!$A$5:$A$120,0)),"")</f>
        <v/>
      </c>
      <c r="C19" s="11">
        <f>IFERROR(INDEX(Tiering!$N$5:$N$120,MATCH($A19,Tiering!$A$5:$A$120,0)),"")</f>
        <v/>
      </c>
      <c r="D19" s="10" t="n"/>
      <c r="E19" s="10" t="n"/>
      <c r="F19" s="10" t="n"/>
      <c r="G19" s="10" t="n"/>
      <c r="H19" s="11">
        <f>IF(OR($E19="",$G19=""),"",IF($E19&gt;$G19,"EXCEEDED — raise a risk in REG-21",IF($E19=$G19,"TIGHT — no buffer","within limits")))</f>
        <v/>
      </c>
      <c r="I19" s="15" t="n"/>
      <c r="J19" s="10" t="n"/>
      <c r="K19" s="10" t="n"/>
      <c r="L19" s="10" t="n"/>
    </row>
    <row r="20">
      <c r="A20" s="10" t="n"/>
      <c r="B20" s="11">
        <f>IFERROR(INDEX(Register!$B$5:$B$120,MATCH($A20,Register!$A$5:$A$120,0)),"")</f>
        <v/>
      </c>
      <c r="C20" s="11">
        <f>IFERROR(INDEX(Tiering!$N$5:$N$120,MATCH($A20,Tiering!$A$5:$A$120,0)),"")</f>
        <v/>
      </c>
      <c r="D20" s="10" t="n"/>
      <c r="E20" s="10" t="n"/>
      <c r="F20" s="10" t="n"/>
      <c r="G20" s="10" t="n"/>
      <c r="H20" s="11">
        <f>IF(OR($E20="",$G20=""),"",IF($E20&gt;$G20,"EXCEEDED — raise a risk in REG-21",IF($E20=$G20,"TIGHT — no buffer","within limits")))</f>
        <v/>
      </c>
      <c r="I20" s="15" t="n"/>
      <c r="J20" s="10" t="n"/>
      <c r="K20" s="10" t="n"/>
      <c r="L20" s="10" t="n"/>
    </row>
    <row r="21">
      <c r="A21" s="10" t="n"/>
      <c r="B21" s="11">
        <f>IFERROR(INDEX(Register!$B$5:$B$120,MATCH($A21,Register!$A$5:$A$120,0)),"")</f>
        <v/>
      </c>
      <c r="C21" s="11">
        <f>IFERROR(INDEX(Tiering!$N$5:$N$120,MATCH($A21,Tiering!$A$5:$A$120,0)),"")</f>
        <v/>
      </c>
      <c r="D21" s="10" t="n"/>
      <c r="E21" s="10" t="n"/>
      <c r="F21" s="10" t="n"/>
      <c r="G21" s="10" t="n"/>
      <c r="H21" s="11">
        <f>IF(OR($E21="",$G21=""),"",IF($E21&gt;$G21,"EXCEEDED — raise a risk in REG-21",IF($E21=$G21,"TIGHT — no buffer","within limits")))</f>
        <v/>
      </c>
      <c r="I21" s="15" t="n"/>
      <c r="J21" s="10" t="n"/>
      <c r="K21" s="10" t="n"/>
      <c r="L21" s="10" t="n"/>
    </row>
    <row r="22">
      <c r="A22" s="10" t="n"/>
      <c r="B22" s="11">
        <f>IFERROR(INDEX(Register!$B$5:$B$120,MATCH($A22,Register!$A$5:$A$120,0)),"")</f>
        <v/>
      </c>
      <c r="C22" s="11">
        <f>IFERROR(INDEX(Tiering!$N$5:$N$120,MATCH($A22,Tiering!$A$5:$A$120,0)),"")</f>
        <v/>
      </c>
      <c r="D22" s="10" t="n"/>
      <c r="E22" s="10" t="n"/>
      <c r="F22" s="10" t="n"/>
      <c r="G22" s="10" t="n"/>
      <c r="H22" s="11">
        <f>IF(OR($E22="",$G22=""),"",IF($E22&gt;$G22,"EXCEEDED — raise a risk in REG-21",IF($E22=$G22,"TIGHT — no buffer","within limits")))</f>
        <v/>
      </c>
      <c r="I22" s="15" t="n"/>
      <c r="J22" s="10" t="n"/>
      <c r="K22" s="10" t="n"/>
      <c r="L22" s="10" t="n"/>
    </row>
    <row r="23">
      <c r="A23" s="10" t="n"/>
      <c r="B23" s="11">
        <f>IFERROR(INDEX(Register!$B$5:$B$120,MATCH($A23,Register!$A$5:$A$120,0)),"")</f>
        <v/>
      </c>
      <c r="C23" s="11">
        <f>IFERROR(INDEX(Tiering!$N$5:$N$120,MATCH($A23,Tiering!$A$5:$A$120,0)),"")</f>
        <v/>
      </c>
      <c r="D23" s="10" t="n"/>
      <c r="E23" s="10" t="n"/>
      <c r="F23" s="10" t="n"/>
      <c r="G23" s="10" t="n"/>
      <c r="H23" s="11">
        <f>IF(OR($E23="",$G23=""),"",IF($E23&gt;$G23,"EXCEEDED — raise a risk in REG-21",IF($E23=$G23,"TIGHT — no buffer","within limits")))</f>
        <v/>
      </c>
      <c r="I23" s="15" t="n"/>
      <c r="J23" s="10" t="n"/>
      <c r="K23" s="10" t="n"/>
      <c r="L23" s="10" t="n"/>
    </row>
    <row r="24">
      <c r="A24" s="10" t="n"/>
      <c r="B24" s="11">
        <f>IFERROR(INDEX(Register!$B$5:$B$120,MATCH($A24,Register!$A$5:$A$120,0)),"")</f>
        <v/>
      </c>
      <c r="C24" s="11">
        <f>IFERROR(INDEX(Tiering!$N$5:$N$120,MATCH($A24,Tiering!$A$5:$A$120,0)),"")</f>
        <v/>
      </c>
      <c r="D24" s="10" t="n"/>
      <c r="E24" s="10" t="n"/>
      <c r="F24" s="10" t="n"/>
      <c r="G24" s="10" t="n"/>
      <c r="H24" s="11">
        <f>IF(OR($E24="",$G24=""),"",IF($E24&gt;$G24,"EXCEEDED — raise a risk in REG-21",IF($E24=$G24,"TIGHT — no buffer","within limits")))</f>
        <v/>
      </c>
      <c r="I24" s="15" t="n"/>
      <c r="J24" s="10" t="n"/>
      <c r="K24" s="10" t="n"/>
      <c r="L24" s="10" t="n"/>
    </row>
    <row r="25">
      <c r="A25" s="10" t="n"/>
      <c r="B25" s="11">
        <f>IFERROR(INDEX(Register!$B$5:$B$120,MATCH($A25,Register!$A$5:$A$120,0)),"")</f>
        <v/>
      </c>
      <c r="C25" s="11">
        <f>IFERROR(INDEX(Tiering!$N$5:$N$120,MATCH($A25,Tiering!$A$5:$A$120,0)),"")</f>
        <v/>
      </c>
      <c r="D25" s="10" t="n"/>
      <c r="E25" s="10" t="n"/>
      <c r="F25" s="10" t="n"/>
      <c r="G25" s="10" t="n"/>
      <c r="H25" s="11">
        <f>IF(OR($E25="",$G25=""),"",IF($E25&gt;$G25,"EXCEEDED — raise a risk in REG-21",IF($E25=$G25,"TIGHT — no buffer","within limits")))</f>
        <v/>
      </c>
      <c r="I25" s="15" t="n"/>
      <c r="J25" s="10" t="n"/>
      <c r="K25" s="10" t="n"/>
      <c r="L25" s="10" t="n"/>
    </row>
    <row r="26">
      <c r="A26" s="10" t="n"/>
      <c r="B26" s="11">
        <f>IFERROR(INDEX(Register!$B$5:$B$120,MATCH($A26,Register!$A$5:$A$120,0)),"")</f>
        <v/>
      </c>
      <c r="C26" s="11">
        <f>IFERROR(INDEX(Tiering!$N$5:$N$120,MATCH($A26,Tiering!$A$5:$A$120,0)),"")</f>
        <v/>
      </c>
      <c r="D26" s="10" t="n"/>
      <c r="E26" s="10" t="n"/>
      <c r="F26" s="10" t="n"/>
      <c r="G26" s="10" t="n"/>
      <c r="H26" s="11">
        <f>IF(OR($E26="",$G26=""),"",IF($E26&gt;$G26,"EXCEEDED — raise a risk in REG-21",IF($E26=$G26,"TIGHT — no buffer","within limits")))</f>
        <v/>
      </c>
      <c r="I26" s="15" t="n"/>
      <c r="J26" s="10" t="n"/>
      <c r="K26" s="10" t="n"/>
      <c r="L26" s="10" t="n"/>
    </row>
    <row r="27">
      <c r="A27" s="10" t="n"/>
      <c r="B27" s="11">
        <f>IFERROR(INDEX(Register!$B$5:$B$120,MATCH($A27,Register!$A$5:$A$120,0)),"")</f>
        <v/>
      </c>
      <c r="C27" s="11">
        <f>IFERROR(INDEX(Tiering!$N$5:$N$120,MATCH($A27,Tiering!$A$5:$A$120,0)),"")</f>
        <v/>
      </c>
      <c r="D27" s="10" t="n"/>
      <c r="E27" s="10" t="n"/>
      <c r="F27" s="10" t="n"/>
      <c r="G27" s="10" t="n"/>
      <c r="H27" s="11">
        <f>IF(OR($E27="",$G27=""),"",IF($E27&gt;$G27,"EXCEEDED — raise a risk in REG-21",IF($E27=$G27,"TIGHT — no buffer","within limits")))</f>
        <v/>
      </c>
      <c r="I27" s="15" t="n"/>
      <c r="J27" s="10" t="n"/>
      <c r="K27" s="10" t="n"/>
      <c r="L27" s="10" t="n"/>
    </row>
    <row r="28">
      <c r="A28" s="10" t="n"/>
      <c r="B28" s="11">
        <f>IFERROR(INDEX(Register!$B$5:$B$120,MATCH($A28,Register!$A$5:$A$120,0)),"")</f>
        <v/>
      </c>
      <c r="C28" s="11">
        <f>IFERROR(INDEX(Tiering!$N$5:$N$120,MATCH($A28,Tiering!$A$5:$A$120,0)),"")</f>
        <v/>
      </c>
      <c r="D28" s="10" t="n"/>
      <c r="E28" s="10" t="n"/>
      <c r="F28" s="10" t="n"/>
      <c r="G28" s="10" t="n"/>
      <c r="H28" s="11">
        <f>IF(OR($E28="",$G28=""),"",IF($E28&gt;$G28,"EXCEEDED — raise a risk in REG-21",IF($E28=$G28,"TIGHT — no buffer","within limits")))</f>
        <v/>
      </c>
      <c r="I28" s="15" t="n"/>
      <c r="J28" s="10" t="n"/>
      <c r="K28" s="10" t="n"/>
      <c r="L28" s="10" t="n"/>
    </row>
    <row r="29">
      <c r="A29" s="10" t="n"/>
      <c r="B29" s="11">
        <f>IFERROR(INDEX(Register!$B$5:$B$120,MATCH($A29,Register!$A$5:$A$120,0)),"")</f>
        <v/>
      </c>
      <c r="C29" s="11">
        <f>IFERROR(INDEX(Tiering!$N$5:$N$120,MATCH($A29,Tiering!$A$5:$A$120,0)),"")</f>
        <v/>
      </c>
      <c r="D29" s="10" t="n"/>
      <c r="E29" s="10" t="n"/>
      <c r="F29" s="10" t="n"/>
      <c r="G29" s="10" t="n"/>
      <c r="H29" s="11">
        <f>IF(OR($E29="",$G29=""),"",IF($E29&gt;$G29,"EXCEEDED — raise a risk in REG-21",IF($E29=$G29,"TIGHT — no buffer","within limits")))</f>
        <v/>
      </c>
      <c r="I29" s="15" t="n"/>
      <c r="J29" s="10" t="n"/>
      <c r="K29" s="10" t="n"/>
      <c r="L29" s="10" t="n"/>
    </row>
    <row r="30">
      <c r="A30" s="10" t="n"/>
      <c r="B30" s="11">
        <f>IFERROR(INDEX(Register!$B$5:$B$120,MATCH($A30,Register!$A$5:$A$120,0)),"")</f>
        <v/>
      </c>
      <c r="C30" s="11">
        <f>IFERROR(INDEX(Tiering!$N$5:$N$120,MATCH($A30,Tiering!$A$5:$A$120,0)),"")</f>
        <v/>
      </c>
      <c r="D30" s="10" t="n"/>
      <c r="E30" s="10" t="n"/>
      <c r="F30" s="10" t="n"/>
      <c r="G30" s="10" t="n"/>
      <c r="H30" s="11">
        <f>IF(OR($E30="",$G30=""),"",IF($E30&gt;$G30,"EXCEEDED — raise a risk in REG-21",IF($E30=$G30,"TIGHT — no buffer","within limits")))</f>
        <v/>
      </c>
      <c r="I30" s="15" t="n"/>
      <c r="J30" s="10" t="n"/>
      <c r="K30" s="10" t="n"/>
      <c r="L30" s="10" t="n"/>
    </row>
    <row r="31">
      <c r="A31" s="10" t="n"/>
      <c r="B31" s="11">
        <f>IFERROR(INDEX(Register!$B$5:$B$120,MATCH($A31,Register!$A$5:$A$120,0)),"")</f>
        <v/>
      </c>
      <c r="C31" s="11">
        <f>IFERROR(INDEX(Tiering!$N$5:$N$120,MATCH($A31,Tiering!$A$5:$A$120,0)),"")</f>
        <v/>
      </c>
      <c r="D31" s="10" t="n"/>
      <c r="E31" s="10" t="n"/>
      <c r="F31" s="10" t="n"/>
      <c r="G31" s="10" t="n"/>
      <c r="H31" s="11">
        <f>IF(OR($E31="",$G31=""),"",IF($E31&gt;$G31,"EXCEEDED — raise a risk in REG-21",IF($E31=$G31,"TIGHT — no buffer","within limits")))</f>
        <v/>
      </c>
      <c r="I31" s="15" t="n"/>
      <c r="J31" s="10" t="n"/>
      <c r="K31" s="10" t="n"/>
      <c r="L31" s="10" t="n"/>
    </row>
    <row r="32">
      <c r="A32" s="10" t="n"/>
      <c r="B32" s="11">
        <f>IFERROR(INDEX(Register!$B$5:$B$120,MATCH($A32,Register!$A$5:$A$120,0)),"")</f>
        <v/>
      </c>
      <c r="C32" s="11">
        <f>IFERROR(INDEX(Tiering!$N$5:$N$120,MATCH($A32,Tiering!$A$5:$A$120,0)),"")</f>
        <v/>
      </c>
      <c r="D32" s="10" t="n"/>
      <c r="E32" s="10" t="n"/>
      <c r="F32" s="10" t="n"/>
      <c r="G32" s="10" t="n"/>
      <c r="H32" s="11">
        <f>IF(OR($E32="",$G32=""),"",IF($E32&gt;$G32,"EXCEEDED — raise a risk in REG-21",IF($E32=$G32,"TIGHT — no buffer","within limits")))</f>
        <v/>
      </c>
      <c r="I32" s="15" t="n"/>
      <c r="J32" s="10" t="n"/>
      <c r="K32" s="10" t="n"/>
      <c r="L32" s="10" t="n"/>
    </row>
    <row r="33">
      <c r="A33" s="10" t="n"/>
      <c r="B33" s="11">
        <f>IFERROR(INDEX(Register!$B$5:$B$120,MATCH($A33,Register!$A$5:$A$120,0)),"")</f>
        <v/>
      </c>
      <c r="C33" s="11">
        <f>IFERROR(INDEX(Tiering!$N$5:$N$120,MATCH($A33,Tiering!$A$5:$A$120,0)),"")</f>
        <v/>
      </c>
      <c r="D33" s="10" t="n"/>
      <c r="E33" s="10" t="n"/>
      <c r="F33" s="10" t="n"/>
      <c r="G33" s="10" t="n"/>
      <c r="H33" s="11">
        <f>IF(OR($E33="",$G33=""),"",IF($E33&gt;$G33,"EXCEEDED — raise a risk in REG-21",IF($E33=$G33,"TIGHT — no buffer","within limits")))</f>
        <v/>
      </c>
      <c r="I33" s="15" t="n"/>
      <c r="J33" s="10" t="n"/>
      <c r="K33" s="10" t="n"/>
      <c r="L33" s="10" t="n"/>
    </row>
    <row r="34">
      <c r="A34" s="10" t="n"/>
      <c r="B34" s="11">
        <f>IFERROR(INDEX(Register!$B$5:$B$120,MATCH($A34,Register!$A$5:$A$120,0)),"")</f>
        <v/>
      </c>
      <c r="C34" s="11">
        <f>IFERROR(INDEX(Tiering!$N$5:$N$120,MATCH($A34,Tiering!$A$5:$A$120,0)),"")</f>
        <v/>
      </c>
      <c r="D34" s="10" t="n"/>
      <c r="E34" s="10" t="n"/>
      <c r="F34" s="10" t="n"/>
      <c r="G34" s="10" t="n"/>
      <c r="H34" s="11">
        <f>IF(OR($E34="",$G34=""),"",IF($E34&gt;$G34,"EXCEEDED — raise a risk in REG-21",IF($E34=$G34,"TIGHT — no buffer","within limits")))</f>
        <v/>
      </c>
      <c r="I34" s="15" t="n"/>
      <c r="J34" s="10" t="n"/>
      <c r="K34" s="10" t="n"/>
      <c r="L34" s="10" t="n"/>
    </row>
    <row r="35">
      <c r="A35" s="10" t="n"/>
      <c r="B35" s="11">
        <f>IFERROR(INDEX(Register!$B$5:$B$120,MATCH($A35,Register!$A$5:$A$120,0)),"")</f>
        <v/>
      </c>
      <c r="C35" s="11">
        <f>IFERROR(INDEX(Tiering!$N$5:$N$120,MATCH($A35,Tiering!$A$5:$A$120,0)),"")</f>
        <v/>
      </c>
      <c r="D35" s="10" t="n"/>
      <c r="E35" s="10" t="n"/>
      <c r="F35" s="10" t="n"/>
      <c r="G35" s="10" t="n"/>
      <c r="H35" s="11">
        <f>IF(OR($E35="",$G35=""),"",IF($E35&gt;$G35,"EXCEEDED — raise a risk in REG-21",IF($E35=$G35,"TIGHT — no buffer","within limits")))</f>
        <v/>
      </c>
      <c r="I35" s="15" t="n"/>
      <c r="J35" s="10" t="n"/>
      <c r="K35" s="10" t="n"/>
      <c r="L35" s="10" t="n"/>
    </row>
    <row r="36">
      <c r="A36" s="10" t="n"/>
      <c r="B36" s="11">
        <f>IFERROR(INDEX(Register!$B$5:$B$120,MATCH($A36,Register!$A$5:$A$120,0)),"")</f>
        <v/>
      </c>
      <c r="C36" s="11">
        <f>IFERROR(INDEX(Tiering!$N$5:$N$120,MATCH($A36,Tiering!$A$5:$A$120,0)),"")</f>
        <v/>
      </c>
      <c r="D36" s="10" t="n"/>
      <c r="E36" s="10" t="n"/>
      <c r="F36" s="10" t="n"/>
      <c r="G36" s="10" t="n"/>
      <c r="H36" s="11">
        <f>IF(OR($E36="",$G36=""),"",IF($E36&gt;$G36,"EXCEEDED — raise a risk in REG-21",IF($E36=$G36,"TIGHT — no buffer","within limits")))</f>
        <v/>
      </c>
      <c r="I36" s="15" t="n"/>
      <c r="J36" s="10" t="n"/>
      <c r="K36" s="10" t="n"/>
      <c r="L36" s="10" t="n"/>
    </row>
    <row r="37">
      <c r="A37" s="10" t="n"/>
      <c r="B37" s="11">
        <f>IFERROR(INDEX(Register!$B$5:$B$120,MATCH($A37,Register!$A$5:$A$120,0)),"")</f>
        <v/>
      </c>
      <c r="C37" s="11">
        <f>IFERROR(INDEX(Tiering!$N$5:$N$120,MATCH($A37,Tiering!$A$5:$A$120,0)),"")</f>
        <v/>
      </c>
      <c r="D37" s="10" t="n"/>
      <c r="E37" s="10" t="n"/>
      <c r="F37" s="10" t="n"/>
      <c r="G37" s="10" t="n"/>
      <c r="H37" s="11">
        <f>IF(OR($E37="",$G37=""),"",IF($E37&gt;$G37,"EXCEEDED — raise a risk in REG-21",IF($E37=$G37,"TIGHT — no buffer","within limits")))</f>
        <v/>
      </c>
      <c r="I37" s="15" t="n"/>
      <c r="J37" s="10" t="n"/>
      <c r="K37" s="10" t="n"/>
      <c r="L37" s="10" t="n"/>
    </row>
    <row r="38">
      <c r="A38" s="10" t="n"/>
      <c r="B38" s="11">
        <f>IFERROR(INDEX(Register!$B$5:$B$120,MATCH($A38,Register!$A$5:$A$120,0)),"")</f>
        <v/>
      </c>
      <c r="C38" s="11">
        <f>IFERROR(INDEX(Tiering!$N$5:$N$120,MATCH($A38,Tiering!$A$5:$A$120,0)),"")</f>
        <v/>
      </c>
      <c r="D38" s="10" t="n"/>
      <c r="E38" s="10" t="n"/>
      <c r="F38" s="10" t="n"/>
      <c r="G38" s="10" t="n"/>
      <c r="H38" s="11">
        <f>IF(OR($E38="",$G38=""),"",IF($E38&gt;$G38,"EXCEEDED — raise a risk in REG-21",IF($E38=$G38,"TIGHT — no buffer","within limits")))</f>
        <v/>
      </c>
      <c r="I38" s="15" t="n"/>
      <c r="J38" s="10" t="n"/>
      <c r="K38" s="10" t="n"/>
      <c r="L38" s="10" t="n"/>
    </row>
    <row r="39">
      <c r="A39" s="10" t="n"/>
      <c r="B39" s="11">
        <f>IFERROR(INDEX(Register!$B$5:$B$120,MATCH($A39,Register!$A$5:$A$120,0)),"")</f>
        <v/>
      </c>
      <c r="C39" s="11">
        <f>IFERROR(INDEX(Tiering!$N$5:$N$120,MATCH($A39,Tiering!$A$5:$A$120,0)),"")</f>
        <v/>
      </c>
      <c r="D39" s="10" t="n"/>
      <c r="E39" s="10" t="n"/>
      <c r="F39" s="10" t="n"/>
      <c r="G39" s="10" t="n"/>
      <c r="H39" s="11">
        <f>IF(OR($E39="",$G39=""),"",IF($E39&gt;$G39,"EXCEEDED — raise a risk in REG-21",IF($E39=$G39,"TIGHT — no buffer","within limits")))</f>
        <v/>
      </c>
      <c r="I39" s="15" t="n"/>
      <c r="J39" s="10" t="n"/>
      <c r="K39" s="10" t="n"/>
      <c r="L39" s="10" t="n"/>
    </row>
    <row r="40">
      <c r="A40" s="10" t="n"/>
      <c r="B40" s="11">
        <f>IFERROR(INDEX(Register!$B$5:$B$120,MATCH($A40,Register!$A$5:$A$120,0)),"")</f>
        <v/>
      </c>
      <c r="C40" s="11">
        <f>IFERROR(INDEX(Tiering!$N$5:$N$120,MATCH($A40,Tiering!$A$5:$A$120,0)),"")</f>
        <v/>
      </c>
      <c r="D40" s="10" t="n"/>
      <c r="E40" s="10" t="n"/>
      <c r="F40" s="10" t="n"/>
      <c r="G40" s="10" t="n"/>
      <c r="H40" s="11">
        <f>IF(OR($E40="",$G40=""),"",IF($E40&gt;$G40,"EXCEEDED — raise a risk in REG-21",IF($E40=$G40,"TIGHT — no buffer","within limits")))</f>
        <v/>
      </c>
      <c r="I40" s="15" t="n"/>
      <c r="J40" s="10" t="n"/>
      <c r="K40" s="10" t="n"/>
      <c r="L40" s="10" t="n"/>
    </row>
    <row r="41">
      <c r="A41" s="10" t="n"/>
      <c r="B41" s="11">
        <f>IFERROR(INDEX(Register!$B$5:$B$120,MATCH($A41,Register!$A$5:$A$120,0)),"")</f>
        <v/>
      </c>
      <c r="C41" s="11">
        <f>IFERROR(INDEX(Tiering!$N$5:$N$120,MATCH($A41,Tiering!$A$5:$A$120,0)),"")</f>
        <v/>
      </c>
      <c r="D41" s="10" t="n"/>
      <c r="E41" s="10" t="n"/>
      <c r="F41" s="10" t="n"/>
      <c r="G41" s="10" t="n"/>
      <c r="H41" s="11">
        <f>IF(OR($E41="",$G41=""),"",IF($E41&gt;$G41,"EXCEEDED — raise a risk in REG-21",IF($E41=$G41,"TIGHT — no buffer","within limits")))</f>
        <v/>
      </c>
      <c r="I41" s="15" t="n"/>
      <c r="J41" s="10" t="n"/>
      <c r="K41" s="10" t="n"/>
      <c r="L41" s="10" t="n"/>
    </row>
    <row r="42">
      <c r="A42" s="10" t="n"/>
      <c r="B42" s="11">
        <f>IFERROR(INDEX(Register!$B$5:$B$120,MATCH($A42,Register!$A$5:$A$120,0)),"")</f>
        <v/>
      </c>
      <c r="C42" s="11">
        <f>IFERROR(INDEX(Tiering!$N$5:$N$120,MATCH($A42,Tiering!$A$5:$A$120,0)),"")</f>
        <v/>
      </c>
      <c r="D42" s="10" t="n"/>
      <c r="E42" s="10" t="n"/>
      <c r="F42" s="10" t="n"/>
      <c r="G42" s="10" t="n"/>
      <c r="H42" s="11">
        <f>IF(OR($E42="",$G42=""),"",IF($E42&gt;$G42,"EXCEEDED — raise a risk in REG-21",IF($E42=$G42,"TIGHT — no buffer","within limits")))</f>
        <v/>
      </c>
      <c r="I42" s="15" t="n"/>
      <c r="J42" s="10" t="n"/>
      <c r="K42" s="10" t="n"/>
      <c r="L42" s="10" t="n"/>
    </row>
    <row r="43">
      <c r="A43" s="10" t="n"/>
      <c r="B43" s="11">
        <f>IFERROR(INDEX(Register!$B$5:$B$120,MATCH($A43,Register!$A$5:$A$120,0)),"")</f>
        <v/>
      </c>
      <c r="C43" s="11">
        <f>IFERROR(INDEX(Tiering!$N$5:$N$120,MATCH($A43,Tiering!$A$5:$A$120,0)),"")</f>
        <v/>
      </c>
      <c r="D43" s="10" t="n"/>
      <c r="E43" s="10" t="n"/>
      <c r="F43" s="10" t="n"/>
      <c r="G43" s="10" t="n"/>
      <c r="H43" s="11">
        <f>IF(OR($E43="",$G43=""),"",IF($E43&gt;$G43,"EXCEEDED — raise a risk in REG-21",IF($E43=$G43,"TIGHT — no buffer","within limits")))</f>
        <v/>
      </c>
      <c r="I43" s="15" t="n"/>
      <c r="J43" s="10" t="n"/>
      <c r="K43" s="10" t="n"/>
      <c r="L43" s="10" t="n"/>
    </row>
    <row r="44">
      <c r="A44" s="10" t="n"/>
      <c r="B44" s="11">
        <f>IFERROR(INDEX(Register!$B$5:$B$120,MATCH($A44,Register!$A$5:$A$120,0)),"")</f>
        <v/>
      </c>
      <c r="C44" s="11">
        <f>IFERROR(INDEX(Tiering!$N$5:$N$120,MATCH($A44,Tiering!$A$5:$A$120,0)),"")</f>
        <v/>
      </c>
      <c r="D44" s="10" t="n"/>
      <c r="E44" s="10" t="n"/>
      <c r="F44" s="10" t="n"/>
      <c r="G44" s="10" t="n"/>
      <c r="H44" s="11">
        <f>IF(OR($E44="",$G44=""),"",IF($E44&gt;$G44,"EXCEEDED — raise a risk in REG-21",IF($E44=$G44,"TIGHT — no buffer","within limits")))</f>
        <v/>
      </c>
      <c r="I44" s="15" t="n"/>
      <c r="J44" s="10" t="n"/>
      <c r="K44" s="10" t="n"/>
      <c r="L44" s="10" t="n"/>
    </row>
    <row r="45">
      <c r="A45" s="10" t="n"/>
      <c r="B45" s="11">
        <f>IFERROR(INDEX(Register!$B$5:$B$120,MATCH($A45,Register!$A$5:$A$120,0)),"")</f>
        <v/>
      </c>
      <c r="C45" s="11">
        <f>IFERROR(INDEX(Tiering!$N$5:$N$120,MATCH($A45,Tiering!$A$5:$A$120,0)),"")</f>
        <v/>
      </c>
      <c r="D45" s="10" t="n"/>
      <c r="E45" s="10" t="n"/>
      <c r="F45" s="10" t="n"/>
      <c r="G45" s="10" t="n"/>
      <c r="H45" s="11">
        <f>IF(OR($E45="",$G45=""),"",IF($E45&gt;$G45,"EXCEEDED — raise a risk in REG-21",IF($E45=$G45,"TIGHT — no buffer","within limits")))</f>
        <v/>
      </c>
      <c r="I45" s="15" t="n"/>
      <c r="J45" s="10" t="n"/>
      <c r="K45" s="10" t="n"/>
      <c r="L45" s="10" t="n"/>
    </row>
    <row r="46">
      <c r="A46" s="10" t="n"/>
      <c r="B46" s="11">
        <f>IFERROR(INDEX(Register!$B$5:$B$120,MATCH($A46,Register!$A$5:$A$120,0)),"")</f>
        <v/>
      </c>
      <c r="C46" s="11">
        <f>IFERROR(INDEX(Tiering!$N$5:$N$120,MATCH($A46,Tiering!$A$5:$A$120,0)),"")</f>
        <v/>
      </c>
      <c r="D46" s="10" t="n"/>
      <c r="E46" s="10" t="n"/>
      <c r="F46" s="10" t="n"/>
      <c r="G46" s="10" t="n"/>
      <c r="H46" s="11">
        <f>IF(OR($E46="",$G46=""),"",IF($E46&gt;$G46,"EXCEEDED — raise a risk in REG-21",IF($E46=$G46,"TIGHT — no buffer","within limits")))</f>
        <v/>
      </c>
      <c r="I46" s="15" t="n"/>
      <c r="J46" s="10" t="n"/>
      <c r="K46" s="10" t="n"/>
      <c r="L46" s="10" t="n"/>
    </row>
    <row r="47">
      <c r="A47" s="10" t="n"/>
      <c r="B47" s="11">
        <f>IFERROR(INDEX(Register!$B$5:$B$120,MATCH($A47,Register!$A$5:$A$120,0)),"")</f>
        <v/>
      </c>
      <c r="C47" s="11">
        <f>IFERROR(INDEX(Tiering!$N$5:$N$120,MATCH($A47,Tiering!$A$5:$A$120,0)),"")</f>
        <v/>
      </c>
      <c r="D47" s="10" t="n"/>
      <c r="E47" s="10" t="n"/>
      <c r="F47" s="10" t="n"/>
      <c r="G47" s="10" t="n"/>
      <c r="H47" s="11">
        <f>IF(OR($E47="",$G47=""),"",IF($E47&gt;$G47,"EXCEEDED — raise a risk in REG-21",IF($E47=$G47,"TIGHT — no buffer","within limits")))</f>
        <v/>
      </c>
      <c r="I47" s="15" t="n"/>
      <c r="J47" s="10" t="n"/>
      <c r="K47" s="10" t="n"/>
      <c r="L47" s="10" t="n"/>
    </row>
    <row r="48">
      <c r="A48" s="10" t="n"/>
      <c r="B48" s="11">
        <f>IFERROR(INDEX(Register!$B$5:$B$120,MATCH($A48,Register!$A$5:$A$120,0)),"")</f>
        <v/>
      </c>
      <c r="C48" s="11">
        <f>IFERROR(INDEX(Tiering!$N$5:$N$120,MATCH($A48,Tiering!$A$5:$A$120,0)),"")</f>
        <v/>
      </c>
      <c r="D48" s="10" t="n"/>
      <c r="E48" s="10" t="n"/>
      <c r="F48" s="10" t="n"/>
      <c r="G48" s="10" t="n"/>
      <c r="H48" s="11">
        <f>IF(OR($E48="",$G48=""),"",IF($E48&gt;$G48,"EXCEEDED — raise a risk in REG-21",IF($E48=$G48,"TIGHT — no buffer","within limits")))</f>
        <v/>
      </c>
      <c r="I48" s="15" t="n"/>
      <c r="J48" s="10" t="n"/>
      <c r="K48" s="10" t="n"/>
      <c r="L48" s="10" t="n"/>
    </row>
    <row r="49">
      <c r="A49" s="10" t="n"/>
      <c r="B49" s="11">
        <f>IFERROR(INDEX(Register!$B$5:$B$120,MATCH($A49,Register!$A$5:$A$120,0)),"")</f>
        <v/>
      </c>
      <c r="C49" s="11">
        <f>IFERROR(INDEX(Tiering!$N$5:$N$120,MATCH($A49,Tiering!$A$5:$A$120,0)),"")</f>
        <v/>
      </c>
      <c r="D49" s="10" t="n"/>
      <c r="E49" s="10" t="n"/>
      <c r="F49" s="10" t="n"/>
      <c r="G49" s="10" t="n"/>
      <c r="H49" s="11">
        <f>IF(OR($E49="",$G49=""),"",IF($E49&gt;$G49,"EXCEEDED — raise a risk in REG-21",IF($E49=$G49,"TIGHT — no buffer","within limits")))</f>
        <v/>
      </c>
      <c r="I49" s="15" t="n"/>
      <c r="J49" s="10" t="n"/>
      <c r="K49" s="10" t="n"/>
      <c r="L49" s="10" t="n"/>
    </row>
    <row r="50">
      <c r="A50" s="10" t="n"/>
      <c r="B50" s="11">
        <f>IFERROR(INDEX(Register!$B$5:$B$120,MATCH($A50,Register!$A$5:$A$120,0)),"")</f>
        <v/>
      </c>
      <c r="C50" s="11">
        <f>IFERROR(INDEX(Tiering!$N$5:$N$120,MATCH($A50,Tiering!$A$5:$A$120,0)),"")</f>
        <v/>
      </c>
      <c r="D50" s="10" t="n"/>
      <c r="E50" s="10" t="n"/>
      <c r="F50" s="10" t="n"/>
      <c r="G50" s="10" t="n"/>
      <c r="H50" s="11">
        <f>IF(OR($E50="",$G50=""),"",IF($E50&gt;$G50,"EXCEEDED — raise a risk in REG-21",IF($E50=$G50,"TIGHT — no buffer","within limits")))</f>
        <v/>
      </c>
      <c r="I50" s="15" t="n"/>
      <c r="J50" s="10" t="n"/>
      <c r="K50" s="10" t="n"/>
      <c r="L50" s="10" t="n"/>
    </row>
    <row r="51">
      <c r="A51" s="10" t="n"/>
      <c r="B51" s="11">
        <f>IFERROR(INDEX(Register!$B$5:$B$120,MATCH($A51,Register!$A$5:$A$120,0)),"")</f>
        <v/>
      </c>
      <c r="C51" s="11">
        <f>IFERROR(INDEX(Tiering!$N$5:$N$120,MATCH($A51,Tiering!$A$5:$A$120,0)),"")</f>
        <v/>
      </c>
      <c r="D51" s="10" t="n"/>
      <c r="E51" s="10" t="n"/>
      <c r="F51" s="10" t="n"/>
      <c r="G51" s="10" t="n"/>
      <c r="H51" s="11">
        <f>IF(OR($E51="",$G51=""),"",IF($E51&gt;$G51,"EXCEEDED — raise a risk in REG-21",IF($E51=$G51,"TIGHT — no buffer","within limits")))</f>
        <v/>
      </c>
      <c r="I51" s="15" t="n"/>
      <c r="J51" s="10" t="n"/>
      <c r="K51" s="10" t="n"/>
      <c r="L51" s="10" t="n"/>
    </row>
    <row r="52">
      <c r="A52" s="10" t="n"/>
      <c r="B52" s="11">
        <f>IFERROR(INDEX(Register!$B$5:$B$120,MATCH($A52,Register!$A$5:$A$120,0)),"")</f>
        <v/>
      </c>
      <c r="C52" s="11">
        <f>IFERROR(INDEX(Tiering!$N$5:$N$120,MATCH($A52,Tiering!$A$5:$A$120,0)),"")</f>
        <v/>
      </c>
      <c r="D52" s="10" t="n"/>
      <c r="E52" s="10" t="n"/>
      <c r="F52" s="10" t="n"/>
      <c r="G52" s="10" t="n"/>
      <c r="H52" s="11">
        <f>IF(OR($E52="",$G52=""),"",IF($E52&gt;$G52,"EXCEEDED — raise a risk in REG-21",IF($E52=$G52,"TIGHT — no buffer","within limits")))</f>
        <v/>
      </c>
      <c r="I52" s="15" t="n"/>
      <c r="J52" s="10" t="n"/>
      <c r="K52" s="10" t="n"/>
      <c r="L52" s="10" t="n"/>
    </row>
    <row r="53">
      <c r="A53" s="10" t="n"/>
      <c r="B53" s="11">
        <f>IFERROR(INDEX(Register!$B$5:$B$120,MATCH($A53,Register!$A$5:$A$120,0)),"")</f>
        <v/>
      </c>
      <c r="C53" s="11">
        <f>IFERROR(INDEX(Tiering!$N$5:$N$120,MATCH($A53,Tiering!$A$5:$A$120,0)),"")</f>
        <v/>
      </c>
      <c r="D53" s="10" t="n"/>
      <c r="E53" s="10" t="n"/>
      <c r="F53" s="10" t="n"/>
      <c r="G53" s="10" t="n"/>
      <c r="H53" s="11">
        <f>IF(OR($E53="",$G53=""),"",IF($E53&gt;$G53,"EXCEEDED — raise a risk in REG-21",IF($E53=$G53,"TIGHT — no buffer","within limits")))</f>
        <v/>
      </c>
      <c r="I53" s="15" t="n"/>
      <c r="J53" s="10" t="n"/>
      <c r="K53" s="10" t="n"/>
      <c r="L53" s="10" t="n"/>
    </row>
    <row r="54">
      <c r="A54" s="10" t="n"/>
      <c r="B54" s="11">
        <f>IFERROR(INDEX(Register!$B$5:$B$120,MATCH($A54,Register!$A$5:$A$120,0)),"")</f>
        <v/>
      </c>
      <c r="C54" s="11">
        <f>IFERROR(INDEX(Tiering!$N$5:$N$120,MATCH($A54,Tiering!$A$5:$A$120,0)),"")</f>
        <v/>
      </c>
      <c r="D54" s="10" t="n"/>
      <c r="E54" s="10" t="n"/>
      <c r="F54" s="10" t="n"/>
      <c r="G54" s="10" t="n"/>
      <c r="H54" s="11">
        <f>IF(OR($E54="",$G54=""),"",IF($E54&gt;$G54,"EXCEEDED — raise a risk in REG-21",IF($E54=$G54,"TIGHT — no buffer","within limits")))</f>
        <v/>
      </c>
      <c r="I54" s="15" t="n"/>
      <c r="J54" s="10" t="n"/>
      <c r="K54" s="10" t="n"/>
      <c r="L54" s="10" t="n"/>
    </row>
    <row r="55">
      <c r="A55" s="10" t="n"/>
      <c r="B55" s="11">
        <f>IFERROR(INDEX(Register!$B$5:$B$120,MATCH($A55,Register!$A$5:$A$120,0)),"")</f>
        <v/>
      </c>
      <c r="C55" s="11">
        <f>IFERROR(INDEX(Tiering!$N$5:$N$120,MATCH($A55,Tiering!$A$5:$A$120,0)),"")</f>
        <v/>
      </c>
      <c r="D55" s="10" t="n"/>
      <c r="E55" s="10" t="n"/>
      <c r="F55" s="10" t="n"/>
      <c r="G55" s="10" t="n"/>
      <c r="H55" s="11">
        <f>IF(OR($E55="",$G55=""),"",IF($E55&gt;$G55,"EXCEEDED — raise a risk in REG-21",IF($E55=$G55,"TIGHT — no buffer","within limits")))</f>
        <v/>
      </c>
      <c r="I55" s="15" t="n"/>
      <c r="J55" s="10" t="n"/>
      <c r="K55" s="10" t="n"/>
      <c r="L55" s="10" t="n"/>
    </row>
    <row r="56">
      <c r="A56" s="10" t="n"/>
      <c r="B56" s="11">
        <f>IFERROR(INDEX(Register!$B$5:$B$120,MATCH($A56,Register!$A$5:$A$120,0)),"")</f>
        <v/>
      </c>
      <c r="C56" s="11">
        <f>IFERROR(INDEX(Tiering!$N$5:$N$120,MATCH($A56,Tiering!$A$5:$A$120,0)),"")</f>
        <v/>
      </c>
      <c r="D56" s="10" t="n"/>
      <c r="E56" s="10" t="n"/>
      <c r="F56" s="10" t="n"/>
      <c r="G56" s="10" t="n"/>
      <c r="H56" s="11">
        <f>IF(OR($E56="",$G56=""),"",IF($E56&gt;$G56,"EXCEEDED — raise a risk in REG-21",IF($E56=$G56,"TIGHT — no buffer","within limits")))</f>
        <v/>
      </c>
      <c r="I56" s="15" t="n"/>
      <c r="J56" s="10" t="n"/>
      <c r="K56" s="10" t="n"/>
      <c r="L56" s="10" t="n"/>
    </row>
    <row r="57">
      <c r="A57" s="10" t="n"/>
      <c r="B57" s="11">
        <f>IFERROR(INDEX(Register!$B$5:$B$120,MATCH($A57,Register!$A$5:$A$120,0)),"")</f>
        <v/>
      </c>
      <c r="C57" s="11">
        <f>IFERROR(INDEX(Tiering!$N$5:$N$120,MATCH($A57,Tiering!$A$5:$A$120,0)),"")</f>
        <v/>
      </c>
      <c r="D57" s="10" t="n"/>
      <c r="E57" s="10" t="n"/>
      <c r="F57" s="10" t="n"/>
      <c r="G57" s="10" t="n"/>
      <c r="H57" s="11">
        <f>IF(OR($E57="",$G57=""),"",IF($E57&gt;$G57,"EXCEEDED — raise a risk in REG-21",IF($E57=$G57,"TIGHT — no buffer","within limits")))</f>
        <v/>
      </c>
      <c r="I57" s="15" t="n"/>
      <c r="J57" s="10" t="n"/>
      <c r="K57" s="10" t="n"/>
      <c r="L57" s="10" t="n"/>
    </row>
    <row r="58">
      <c r="A58" s="10" t="n"/>
      <c r="B58" s="11">
        <f>IFERROR(INDEX(Register!$B$5:$B$120,MATCH($A58,Register!$A$5:$A$120,0)),"")</f>
        <v/>
      </c>
      <c r="C58" s="11">
        <f>IFERROR(INDEX(Tiering!$N$5:$N$120,MATCH($A58,Tiering!$A$5:$A$120,0)),"")</f>
        <v/>
      </c>
      <c r="D58" s="10" t="n"/>
      <c r="E58" s="10" t="n"/>
      <c r="F58" s="10" t="n"/>
      <c r="G58" s="10" t="n"/>
      <c r="H58" s="11">
        <f>IF(OR($E58="",$G58=""),"",IF($E58&gt;$G58,"EXCEEDED — raise a risk in REG-21",IF($E58=$G58,"TIGHT — no buffer","within limits")))</f>
        <v/>
      </c>
      <c r="I58" s="15" t="n"/>
      <c r="J58" s="10" t="n"/>
      <c r="K58" s="10" t="n"/>
      <c r="L58" s="10" t="n"/>
    </row>
    <row r="59">
      <c r="A59" s="10" t="n"/>
      <c r="B59" s="11">
        <f>IFERROR(INDEX(Register!$B$5:$B$120,MATCH($A59,Register!$A$5:$A$120,0)),"")</f>
        <v/>
      </c>
      <c r="C59" s="11">
        <f>IFERROR(INDEX(Tiering!$N$5:$N$120,MATCH($A59,Tiering!$A$5:$A$120,0)),"")</f>
        <v/>
      </c>
      <c r="D59" s="10" t="n"/>
      <c r="E59" s="10" t="n"/>
      <c r="F59" s="10" t="n"/>
      <c r="G59" s="10" t="n"/>
      <c r="H59" s="11">
        <f>IF(OR($E59="",$G59=""),"",IF($E59&gt;$G59,"EXCEEDED — raise a risk in REG-21",IF($E59=$G59,"TIGHT — no buffer","within limits")))</f>
        <v/>
      </c>
      <c r="I59" s="15" t="n"/>
      <c r="J59" s="10" t="n"/>
      <c r="K59" s="10" t="n"/>
      <c r="L59" s="10" t="n"/>
    </row>
    <row r="60">
      <c r="A60" s="10" t="n"/>
      <c r="B60" s="11">
        <f>IFERROR(INDEX(Register!$B$5:$B$120,MATCH($A60,Register!$A$5:$A$120,0)),"")</f>
        <v/>
      </c>
      <c r="C60" s="11">
        <f>IFERROR(INDEX(Tiering!$N$5:$N$120,MATCH($A60,Tiering!$A$5:$A$120,0)),"")</f>
        <v/>
      </c>
      <c r="D60" s="10" t="n"/>
      <c r="E60" s="10" t="n"/>
      <c r="F60" s="10" t="n"/>
      <c r="G60" s="10" t="n"/>
      <c r="H60" s="11">
        <f>IF(OR($E60="",$G60=""),"",IF($E60&gt;$G60,"EXCEEDED — raise a risk in REG-21",IF($E60=$G60,"TIGHT — no buffer","within limits")))</f>
        <v/>
      </c>
      <c r="I60" s="15" t="n"/>
      <c r="J60" s="10" t="n"/>
      <c r="K60" s="10" t="n"/>
      <c r="L60" s="10" t="n"/>
    </row>
    <row r="61">
      <c r="A61" s="10" t="n"/>
      <c r="B61" s="11">
        <f>IFERROR(INDEX(Register!$B$5:$B$120,MATCH($A61,Register!$A$5:$A$120,0)),"")</f>
        <v/>
      </c>
      <c r="C61" s="11">
        <f>IFERROR(INDEX(Tiering!$N$5:$N$120,MATCH($A61,Tiering!$A$5:$A$120,0)),"")</f>
        <v/>
      </c>
      <c r="D61" s="10" t="n"/>
      <c r="E61" s="10" t="n"/>
      <c r="F61" s="10" t="n"/>
      <c r="G61" s="10" t="n"/>
      <c r="H61" s="11">
        <f>IF(OR($E61="",$G61=""),"",IF($E61&gt;$G61,"EXCEEDED — raise a risk in REG-21",IF($E61=$G61,"TIGHT — no buffer","within limits")))</f>
        <v/>
      </c>
      <c r="I61" s="15" t="n"/>
      <c r="J61" s="10" t="n"/>
      <c r="K61" s="10" t="n"/>
      <c r="L61" s="10" t="n"/>
    </row>
    <row r="62">
      <c r="A62" s="10" t="n"/>
      <c r="B62" s="11">
        <f>IFERROR(INDEX(Register!$B$5:$B$120,MATCH($A62,Register!$A$5:$A$120,0)),"")</f>
        <v/>
      </c>
      <c r="C62" s="11">
        <f>IFERROR(INDEX(Tiering!$N$5:$N$120,MATCH($A62,Tiering!$A$5:$A$120,0)),"")</f>
        <v/>
      </c>
      <c r="D62" s="10" t="n"/>
      <c r="E62" s="10" t="n"/>
      <c r="F62" s="10" t="n"/>
      <c r="G62" s="10" t="n"/>
      <c r="H62" s="11">
        <f>IF(OR($E62="",$G62=""),"",IF($E62&gt;$G62,"EXCEEDED — raise a risk in REG-21",IF($E62=$G62,"TIGHT — no buffer","within limits")))</f>
        <v/>
      </c>
      <c r="I62" s="15" t="n"/>
      <c r="J62" s="10" t="n"/>
      <c r="K62" s="10" t="n"/>
      <c r="L62" s="10" t="n"/>
    </row>
    <row r="63">
      <c r="A63" s="10" t="n"/>
      <c r="B63" s="11">
        <f>IFERROR(INDEX(Register!$B$5:$B$120,MATCH($A63,Register!$A$5:$A$120,0)),"")</f>
        <v/>
      </c>
      <c r="C63" s="11">
        <f>IFERROR(INDEX(Tiering!$N$5:$N$120,MATCH($A63,Tiering!$A$5:$A$120,0)),"")</f>
        <v/>
      </c>
      <c r="D63" s="10" t="n"/>
      <c r="E63" s="10" t="n"/>
      <c r="F63" s="10" t="n"/>
      <c r="G63" s="10" t="n"/>
      <c r="H63" s="11">
        <f>IF(OR($E63="",$G63=""),"",IF($E63&gt;$G63,"EXCEEDED — raise a risk in REG-21",IF($E63=$G63,"TIGHT — no buffer","within limits")))</f>
        <v/>
      </c>
      <c r="I63" s="15" t="n"/>
      <c r="J63" s="10" t="n"/>
      <c r="K63" s="10" t="n"/>
      <c r="L63" s="10" t="n"/>
    </row>
    <row r="64">
      <c r="A64" s="10" t="n"/>
      <c r="B64" s="11">
        <f>IFERROR(INDEX(Register!$B$5:$B$120,MATCH($A64,Register!$A$5:$A$120,0)),"")</f>
        <v/>
      </c>
      <c r="C64" s="11">
        <f>IFERROR(INDEX(Tiering!$N$5:$N$120,MATCH($A64,Tiering!$A$5:$A$120,0)),"")</f>
        <v/>
      </c>
      <c r="D64" s="10" t="n"/>
      <c r="E64" s="10" t="n"/>
      <c r="F64" s="10" t="n"/>
      <c r="G64" s="10" t="n"/>
      <c r="H64" s="11">
        <f>IF(OR($E64="",$G64=""),"",IF($E64&gt;$G64,"EXCEEDED — raise a risk in REG-21",IF($E64=$G64,"TIGHT — no buffer","within limits")))</f>
        <v/>
      </c>
      <c r="I64" s="15" t="n"/>
      <c r="J64" s="10" t="n"/>
      <c r="K64" s="10" t="n"/>
      <c r="L64" s="10" t="n"/>
    </row>
    <row r="65">
      <c r="A65" s="10" t="n"/>
      <c r="B65" s="11">
        <f>IFERROR(INDEX(Register!$B$5:$B$120,MATCH($A65,Register!$A$5:$A$120,0)),"")</f>
        <v/>
      </c>
      <c r="C65" s="11">
        <f>IFERROR(INDEX(Tiering!$N$5:$N$120,MATCH($A65,Tiering!$A$5:$A$120,0)),"")</f>
        <v/>
      </c>
      <c r="D65" s="10" t="n"/>
      <c r="E65" s="10" t="n"/>
      <c r="F65" s="10" t="n"/>
      <c r="G65" s="10" t="n"/>
      <c r="H65" s="11">
        <f>IF(OR($E65="",$G65=""),"",IF($E65&gt;$G65,"EXCEEDED — raise a risk in REG-21",IF($E65=$G65,"TIGHT — no buffer","within limits")))</f>
        <v/>
      </c>
      <c r="I65" s="15" t="n"/>
      <c r="J65" s="10" t="n"/>
      <c r="K65" s="10" t="n"/>
      <c r="L65" s="10" t="n"/>
    </row>
    <row r="66">
      <c r="A66" s="10" t="n"/>
      <c r="B66" s="11">
        <f>IFERROR(INDEX(Register!$B$5:$B$120,MATCH($A66,Register!$A$5:$A$120,0)),"")</f>
        <v/>
      </c>
      <c r="C66" s="11">
        <f>IFERROR(INDEX(Tiering!$N$5:$N$120,MATCH($A66,Tiering!$A$5:$A$120,0)),"")</f>
        <v/>
      </c>
      <c r="D66" s="10" t="n"/>
      <c r="E66" s="10" t="n"/>
      <c r="F66" s="10" t="n"/>
      <c r="G66" s="10" t="n"/>
      <c r="H66" s="11">
        <f>IF(OR($E66="",$G66=""),"",IF($E66&gt;$G66,"EXCEEDED — raise a risk in REG-21",IF($E66=$G66,"TIGHT — no buffer","within limits")))</f>
        <v/>
      </c>
      <c r="I66" s="15" t="n"/>
      <c r="J66" s="10" t="n"/>
      <c r="K66" s="10" t="n"/>
      <c r="L66" s="10" t="n"/>
    </row>
    <row r="67">
      <c r="A67" s="10" t="n"/>
      <c r="B67" s="11">
        <f>IFERROR(INDEX(Register!$B$5:$B$120,MATCH($A67,Register!$A$5:$A$120,0)),"")</f>
        <v/>
      </c>
      <c r="C67" s="11">
        <f>IFERROR(INDEX(Tiering!$N$5:$N$120,MATCH($A67,Tiering!$A$5:$A$120,0)),"")</f>
        <v/>
      </c>
      <c r="D67" s="10" t="n"/>
      <c r="E67" s="10" t="n"/>
      <c r="F67" s="10" t="n"/>
      <c r="G67" s="10" t="n"/>
      <c r="H67" s="11">
        <f>IF(OR($E67="",$G67=""),"",IF($E67&gt;$G67,"EXCEEDED — raise a risk in REG-21",IF($E67=$G67,"TIGHT — no buffer","within limits")))</f>
        <v/>
      </c>
      <c r="I67" s="15" t="n"/>
      <c r="J67" s="10" t="n"/>
      <c r="K67" s="10" t="n"/>
      <c r="L67" s="10" t="n"/>
    </row>
    <row r="68">
      <c r="A68" s="10" t="n"/>
      <c r="B68" s="11">
        <f>IFERROR(INDEX(Register!$B$5:$B$120,MATCH($A68,Register!$A$5:$A$120,0)),"")</f>
        <v/>
      </c>
      <c r="C68" s="11">
        <f>IFERROR(INDEX(Tiering!$N$5:$N$120,MATCH($A68,Tiering!$A$5:$A$120,0)),"")</f>
        <v/>
      </c>
      <c r="D68" s="10" t="n"/>
      <c r="E68" s="10" t="n"/>
      <c r="F68" s="10" t="n"/>
      <c r="G68" s="10" t="n"/>
      <c r="H68" s="11">
        <f>IF(OR($E68="",$G68=""),"",IF($E68&gt;$G68,"EXCEEDED — raise a risk in REG-21",IF($E68=$G68,"TIGHT — no buffer","within limits")))</f>
        <v/>
      </c>
      <c r="I68" s="15" t="n"/>
      <c r="J68" s="10" t="n"/>
      <c r="K68" s="10" t="n"/>
      <c r="L68" s="10" t="n"/>
    </row>
    <row r="69">
      <c r="A69" s="10" t="n"/>
      <c r="B69" s="11">
        <f>IFERROR(INDEX(Register!$B$5:$B$120,MATCH($A69,Register!$A$5:$A$120,0)),"")</f>
        <v/>
      </c>
      <c r="C69" s="11">
        <f>IFERROR(INDEX(Tiering!$N$5:$N$120,MATCH($A69,Tiering!$A$5:$A$120,0)),"")</f>
        <v/>
      </c>
      <c r="D69" s="10" t="n"/>
      <c r="E69" s="10" t="n"/>
      <c r="F69" s="10" t="n"/>
      <c r="G69" s="10" t="n"/>
      <c r="H69" s="11">
        <f>IF(OR($E69="",$G69=""),"",IF($E69&gt;$G69,"EXCEEDED — raise a risk in REG-21",IF($E69=$G69,"TIGHT — no buffer","within limits")))</f>
        <v/>
      </c>
      <c r="I69" s="15" t="n"/>
      <c r="J69" s="10" t="n"/>
      <c r="K69" s="10" t="n"/>
      <c r="L69" s="10" t="n"/>
    </row>
    <row r="70">
      <c r="A70" s="10" t="n"/>
      <c r="B70" s="11">
        <f>IFERROR(INDEX(Register!$B$5:$B$120,MATCH($A70,Register!$A$5:$A$120,0)),"")</f>
        <v/>
      </c>
      <c r="C70" s="11">
        <f>IFERROR(INDEX(Tiering!$N$5:$N$120,MATCH($A70,Tiering!$A$5:$A$120,0)),"")</f>
        <v/>
      </c>
      <c r="D70" s="10" t="n"/>
      <c r="E70" s="10" t="n"/>
      <c r="F70" s="10" t="n"/>
      <c r="G70" s="10" t="n"/>
      <c r="H70" s="11">
        <f>IF(OR($E70="",$G70=""),"",IF($E70&gt;$G70,"EXCEEDED — raise a risk in REG-21",IF($E70=$G70,"TIGHT — no buffer","within limits")))</f>
        <v/>
      </c>
      <c r="I70" s="15" t="n"/>
      <c r="J70" s="10" t="n"/>
      <c r="K70" s="10" t="n"/>
      <c r="L70" s="10" t="n"/>
    </row>
    <row r="71">
      <c r="A71" s="10" t="n"/>
      <c r="B71" s="11">
        <f>IFERROR(INDEX(Register!$B$5:$B$120,MATCH($A71,Register!$A$5:$A$120,0)),"")</f>
        <v/>
      </c>
      <c r="C71" s="11">
        <f>IFERROR(INDEX(Tiering!$N$5:$N$120,MATCH($A71,Tiering!$A$5:$A$120,0)),"")</f>
        <v/>
      </c>
      <c r="D71" s="10" t="n"/>
      <c r="E71" s="10" t="n"/>
      <c r="F71" s="10" t="n"/>
      <c r="G71" s="10" t="n"/>
      <c r="H71" s="11">
        <f>IF(OR($E71="",$G71=""),"",IF($E71&gt;$G71,"EXCEEDED — raise a risk in REG-21",IF($E71=$G71,"TIGHT — no buffer","within limits")))</f>
        <v/>
      </c>
      <c r="I71" s="15" t="n"/>
      <c r="J71" s="10" t="n"/>
      <c r="K71" s="10" t="n"/>
      <c r="L71" s="10" t="n"/>
    </row>
    <row r="72">
      <c r="A72" s="10" t="n"/>
      <c r="B72" s="11">
        <f>IFERROR(INDEX(Register!$B$5:$B$120,MATCH($A72,Register!$A$5:$A$120,0)),"")</f>
        <v/>
      </c>
      <c r="C72" s="11">
        <f>IFERROR(INDEX(Tiering!$N$5:$N$120,MATCH($A72,Tiering!$A$5:$A$120,0)),"")</f>
        <v/>
      </c>
      <c r="D72" s="10" t="n"/>
      <c r="E72" s="10" t="n"/>
      <c r="F72" s="10" t="n"/>
      <c r="G72" s="10" t="n"/>
      <c r="H72" s="11">
        <f>IF(OR($E72="",$G72=""),"",IF($E72&gt;$G72,"EXCEEDED — raise a risk in REG-21",IF($E72=$G72,"TIGHT — no buffer","within limits")))</f>
        <v/>
      </c>
      <c r="I72" s="15" t="n"/>
      <c r="J72" s="10" t="n"/>
      <c r="K72" s="10" t="n"/>
      <c r="L72" s="10" t="n"/>
    </row>
    <row r="73">
      <c r="A73" s="10" t="n"/>
      <c r="B73" s="11">
        <f>IFERROR(INDEX(Register!$B$5:$B$120,MATCH($A73,Register!$A$5:$A$120,0)),"")</f>
        <v/>
      </c>
      <c r="C73" s="11">
        <f>IFERROR(INDEX(Tiering!$N$5:$N$120,MATCH($A73,Tiering!$A$5:$A$120,0)),"")</f>
        <v/>
      </c>
      <c r="D73" s="10" t="n"/>
      <c r="E73" s="10" t="n"/>
      <c r="F73" s="10" t="n"/>
      <c r="G73" s="10" t="n"/>
      <c r="H73" s="11">
        <f>IF(OR($E73="",$G73=""),"",IF($E73&gt;$G73,"EXCEEDED — raise a risk in REG-21",IF($E73=$G73,"TIGHT — no buffer","within limits")))</f>
        <v/>
      </c>
      <c r="I73" s="15" t="n"/>
      <c r="J73" s="10" t="n"/>
      <c r="K73" s="10" t="n"/>
      <c r="L73" s="10" t="n"/>
    </row>
    <row r="74">
      <c r="A74" s="10" t="n"/>
      <c r="B74" s="11">
        <f>IFERROR(INDEX(Register!$B$5:$B$120,MATCH($A74,Register!$A$5:$A$120,0)),"")</f>
        <v/>
      </c>
      <c r="C74" s="11">
        <f>IFERROR(INDEX(Tiering!$N$5:$N$120,MATCH($A74,Tiering!$A$5:$A$120,0)),"")</f>
        <v/>
      </c>
      <c r="D74" s="10" t="n"/>
      <c r="E74" s="10" t="n"/>
      <c r="F74" s="10" t="n"/>
      <c r="G74" s="10" t="n"/>
      <c r="H74" s="11">
        <f>IF(OR($E74="",$G74=""),"",IF($E74&gt;$G74,"EXCEEDED — raise a risk in REG-21",IF($E74=$G74,"TIGHT — no buffer","within limits")))</f>
        <v/>
      </c>
      <c r="I74" s="15" t="n"/>
      <c r="J74" s="10" t="n"/>
      <c r="K74" s="10" t="n"/>
      <c r="L74" s="10" t="n"/>
    </row>
    <row r="75">
      <c r="A75" s="10" t="n"/>
      <c r="B75" s="11">
        <f>IFERROR(INDEX(Register!$B$5:$B$120,MATCH($A75,Register!$A$5:$A$120,0)),"")</f>
        <v/>
      </c>
      <c r="C75" s="11">
        <f>IFERROR(INDEX(Tiering!$N$5:$N$120,MATCH($A75,Tiering!$A$5:$A$120,0)),"")</f>
        <v/>
      </c>
      <c r="D75" s="10" t="n"/>
      <c r="E75" s="10" t="n"/>
      <c r="F75" s="10" t="n"/>
      <c r="G75" s="10" t="n"/>
      <c r="H75" s="11">
        <f>IF(OR($E75="",$G75=""),"",IF($E75&gt;$G75,"EXCEEDED — raise a risk in REG-21",IF($E75=$G75,"TIGHT — no buffer","within limits")))</f>
        <v/>
      </c>
      <c r="I75" s="15" t="n"/>
      <c r="J75" s="10" t="n"/>
      <c r="K75" s="10" t="n"/>
      <c r="L75" s="10" t="n"/>
    </row>
    <row r="76">
      <c r="A76" s="10" t="n"/>
      <c r="B76" s="11">
        <f>IFERROR(INDEX(Register!$B$5:$B$120,MATCH($A76,Register!$A$5:$A$120,0)),"")</f>
        <v/>
      </c>
      <c r="C76" s="11">
        <f>IFERROR(INDEX(Tiering!$N$5:$N$120,MATCH($A76,Tiering!$A$5:$A$120,0)),"")</f>
        <v/>
      </c>
      <c r="D76" s="10" t="n"/>
      <c r="E76" s="10" t="n"/>
      <c r="F76" s="10" t="n"/>
      <c r="G76" s="10" t="n"/>
      <c r="H76" s="11">
        <f>IF(OR($E76="",$G76=""),"",IF($E76&gt;$G76,"EXCEEDED — raise a risk in REG-21",IF($E76=$G76,"TIGHT — no buffer","within limits")))</f>
        <v/>
      </c>
      <c r="I76" s="15" t="n"/>
      <c r="J76" s="10" t="n"/>
      <c r="K76" s="10" t="n"/>
      <c r="L76" s="10" t="n"/>
    </row>
    <row r="77">
      <c r="A77" s="10" t="n"/>
      <c r="B77" s="11">
        <f>IFERROR(INDEX(Register!$B$5:$B$120,MATCH($A77,Register!$A$5:$A$120,0)),"")</f>
        <v/>
      </c>
      <c r="C77" s="11">
        <f>IFERROR(INDEX(Tiering!$N$5:$N$120,MATCH($A77,Tiering!$A$5:$A$120,0)),"")</f>
        <v/>
      </c>
      <c r="D77" s="10" t="n"/>
      <c r="E77" s="10" t="n"/>
      <c r="F77" s="10" t="n"/>
      <c r="G77" s="10" t="n"/>
      <c r="H77" s="11">
        <f>IF(OR($E77="",$G77=""),"",IF($E77&gt;$G77,"EXCEEDED — raise a risk in REG-21",IF($E77=$G77,"TIGHT — no buffer","within limits")))</f>
        <v/>
      </c>
      <c r="I77" s="15" t="n"/>
      <c r="J77" s="10" t="n"/>
      <c r="K77" s="10" t="n"/>
      <c r="L77" s="10" t="n"/>
    </row>
    <row r="78">
      <c r="A78" s="10" t="n"/>
      <c r="B78" s="11">
        <f>IFERROR(INDEX(Register!$B$5:$B$120,MATCH($A78,Register!$A$5:$A$120,0)),"")</f>
        <v/>
      </c>
      <c r="C78" s="11">
        <f>IFERROR(INDEX(Tiering!$N$5:$N$120,MATCH($A78,Tiering!$A$5:$A$120,0)),"")</f>
        <v/>
      </c>
      <c r="D78" s="10" t="n"/>
      <c r="E78" s="10" t="n"/>
      <c r="F78" s="10" t="n"/>
      <c r="G78" s="10" t="n"/>
      <c r="H78" s="11">
        <f>IF(OR($E78="",$G78=""),"",IF($E78&gt;$G78,"EXCEEDED — raise a risk in REG-21",IF($E78=$G78,"TIGHT — no buffer","within limits")))</f>
        <v/>
      </c>
      <c r="I78" s="15" t="n"/>
      <c r="J78" s="10" t="n"/>
      <c r="K78" s="10" t="n"/>
      <c r="L78" s="10" t="n"/>
    </row>
    <row r="79">
      <c r="A79" s="10" t="n"/>
      <c r="B79" s="11">
        <f>IFERROR(INDEX(Register!$B$5:$B$120,MATCH($A79,Register!$A$5:$A$120,0)),"")</f>
        <v/>
      </c>
      <c r="C79" s="11">
        <f>IFERROR(INDEX(Tiering!$N$5:$N$120,MATCH($A79,Tiering!$A$5:$A$120,0)),"")</f>
        <v/>
      </c>
      <c r="D79" s="10" t="n"/>
      <c r="E79" s="10" t="n"/>
      <c r="F79" s="10" t="n"/>
      <c r="G79" s="10" t="n"/>
      <c r="H79" s="11">
        <f>IF(OR($E79="",$G79=""),"",IF($E79&gt;$G79,"EXCEEDED — raise a risk in REG-21",IF($E79=$G79,"TIGHT — no buffer","within limits")))</f>
        <v/>
      </c>
      <c r="I79" s="15" t="n"/>
      <c r="J79" s="10" t="n"/>
      <c r="K79" s="10" t="n"/>
      <c r="L79" s="10" t="n"/>
    </row>
    <row r="80">
      <c r="A80" s="10" t="n"/>
      <c r="B80" s="11">
        <f>IFERROR(INDEX(Register!$B$5:$B$120,MATCH($A80,Register!$A$5:$A$120,0)),"")</f>
        <v/>
      </c>
      <c r="C80" s="11">
        <f>IFERROR(INDEX(Tiering!$N$5:$N$120,MATCH($A80,Tiering!$A$5:$A$120,0)),"")</f>
        <v/>
      </c>
      <c r="D80" s="10" t="n"/>
      <c r="E80" s="10" t="n"/>
      <c r="F80" s="10" t="n"/>
      <c r="G80" s="10" t="n"/>
      <c r="H80" s="11">
        <f>IF(OR($E80="",$G80=""),"",IF($E80&gt;$G80,"EXCEEDED — raise a risk in REG-21",IF($E80=$G80,"TIGHT — no buffer","within limits")))</f>
        <v/>
      </c>
      <c r="I80" s="15" t="n"/>
      <c r="J80" s="10" t="n"/>
      <c r="K80" s="10" t="n"/>
      <c r="L80" s="10" t="n"/>
    </row>
    <row r="81">
      <c r="A81" s="10" t="n"/>
      <c r="B81" s="11">
        <f>IFERROR(INDEX(Register!$B$5:$B$120,MATCH($A81,Register!$A$5:$A$120,0)),"")</f>
        <v/>
      </c>
      <c r="C81" s="11">
        <f>IFERROR(INDEX(Tiering!$N$5:$N$120,MATCH($A81,Tiering!$A$5:$A$120,0)),"")</f>
        <v/>
      </c>
      <c r="D81" s="10" t="n"/>
      <c r="E81" s="10" t="n"/>
      <c r="F81" s="10" t="n"/>
      <c r="G81" s="10" t="n"/>
      <c r="H81" s="11">
        <f>IF(OR($E81="",$G81=""),"",IF($E81&gt;$G81,"EXCEEDED — raise a risk in REG-21",IF($E81=$G81,"TIGHT — no buffer","within limits")))</f>
        <v/>
      </c>
      <c r="I81" s="15" t="n"/>
      <c r="J81" s="10" t="n"/>
      <c r="K81" s="10" t="n"/>
      <c r="L81" s="10" t="n"/>
    </row>
    <row r="82">
      <c r="A82" s="10" t="n"/>
      <c r="B82" s="11">
        <f>IFERROR(INDEX(Register!$B$5:$B$120,MATCH($A82,Register!$A$5:$A$120,0)),"")</f>
        <v/>
      </c>
      <c r="C82" s="11">
        <f>IFERROR(INDEX(Tiering!$N$5:$N$120,MATCH($A82,Tiering!$A$5:$A$120,0)),"")</f>
        <v/>
      </c>
      <c r="D82" s="10" t="n"/>
      <c r="E82" s="10" t="n"/>
      <c r="F82" s="10" t="n"/>
      <c r="G82" s="10" t="n"/>
      <c r="H82" s="11">
        <f>IF(OR($E82="",$G82=""),"",IF($E82&gt;$G82,"EXCEEDED — raise a risk in REG-21",IF($E82=$G82,"TIGHT — no buffer","within limits")))</f>
        <v/>
      </c>
      <c r="I82" s="15" t="n"/>
      <c r="J82" s="10" t="n"/>
      <c r="K82" s="10" t="n"/>
      <c r="L82" s="10" t="n"/>
    </row>
    <row r="83">
      <c r="A83" s="10" t="n"/>
      <c r="B83" s="11">
        <f>IFERROR(INDEX(Register!$B$5:$B$120,MATCH($A83,Register!$A$5:$A$120,0)),"")</f>
        <v/>
      </c>
      <c r="C83" s="11">
        <f>IFERROR(INDEX(Tiering!$N$5:$N$120,MATCH($A83,Tiering!$A$5:$A$120,0)),"")</f>
        <v/>
      </c>
      <c r="D83" s="10" t="n"/>
      <c r="E83" s="10" t="n"/>
      <c r="F83" s="10" t="n"/>
      <c r="G83" s="10" t="n"/>
      <c r="H83" s="11">
        <f>IF(OR($E83="",$G83=""),"",IF($E83&gt;$G83,"EXCEEDED — raise a risk in REG-21",IF($E83=$G83,"TIGHT — no buffer","within limits")))</f>
        <v/>
      </c>
      <c r="I83" s="15" t="n"/>
      <c r="J83" s="10" t="n"/>
      <c r="K83" s="10" t="n"/>
      <c r="L83" s="10" t="n"/>
    </row>
    <row r="84">
      <c r="A84" s="10" t="n"/>
      <c r="B84" s="11">
        <f>IFERROR(INDEX(Register!$B$5:$B$120,MATCH($A84,Register!$A$5:$A$120,0)),"")</f>
        <v/>
      </c>
      <c r="C84" s="11">
        <f>IFERROR(INDEX(Tiering!$N$5:$N$120,MATCH($A84,Tiering!$A$5:$A$120,0)),"")</f>
        <v/>
      </c>
      <c r="D84" s="10" t="n"/>
      <c r="E84" s="10" t="n"/>
      <c r="F84" s="10" t="n"/>
      <c r="G84" s="10" t="n"/>
      <c r="H84" s="11">
        <f>IF(OR($E84="",$G84=""),"",IF($E84&gt;$G84,"EXCEEDED — raise a risk in REG-21",IF($E84=$G84,"TIGHT — no buffer","within limits")))</f>
        <v/>
      </c>
      <c r="I84" s="15" t="n"/>
      <c r="J84" s="10" t="n"/>
      <c r="K84" s="10" t="n"/>
      <c r="L84" s="10" t="n"/>
    </row>
    <row r="85">
      <c r="A85" s="10" t="n"/>
      <c r="B85" s="11">
        <f>IFERROR(INDEX(Register!$B$5:$B$120,MATCH($A85,Register!$A$5:$A$120,0)),"")</f>
        <v/>
      </c>
      <c r="C85" s="11">
        <f>IFERROR(INDEX(Tiering!$N$5:$N$120,MATCH($A85,Tiering!$A$5:$A$120,0)),"")</f>
        <v/>
      </c>
      <c r="D85" s="10" t="n"/>
      <c r="E85" s="10" t="n"/>
      <c r="F85" s="10" t="n"/>
      <c r="G85" s="10" t="n"/>
      <c r="H85" s="11">
        <f>IF(OR($E85="",$G85=""),"",IF($E85&gt;$G85,"EXCEEDED — raise a risk in REG-21",IF($E85=$G85,"TIGHT — no buffer","within limits")))</f>
        <v/>
      </c>
      <c r="I85" s="15" t="n"/>
      <c r="J85" s="10" t="n"/>
      <c r="K85" s="10" t="n"/>
      <c r="L85" s="10" t="n"/>
    </row>
    <row r="86">
      <c r="A86" s="10" t="n"/>
      <c r="B86" s="11">
        <f>IFERROR(INDEX(Register!$B$5:$B$120,MATCH($A86,Register!$A$5:$A$120,0)),"")</f>
        <v/>
      </c>
      <c r="C86" s="11">
        <f>IFERROR(INDEX(Tiering!$N$5:$N$120,MATCH($A86,Tiering!$A$5:$A$120,0)),"")</f>
        <v/>
      </c>
      <c r="D86" s="10" t="n"/>
      <c r="E86" s="10" t="n"/>
      <c r="F86" s="10" t="n"/>
      <c r="G86" s="10" t="n"/>
      <c r="H86" s="11">
        <f>IF(OR($E86="",$G86=""),"",IF($E86&gt;$G86,"EXCEEDED — raise a risk in REG-21",IF($E86=$G86,"TIGHT — no buffer","within limits")))</f>
        <v/>
      </c>
      <c r="I86" s="15" t="n"/>
      <c r="J86" s="10" t="n"/>
      <c r="K86" s="10" t="n"/>
      <c r="L86" s="10" t="n"/>
    </row>
    <row r="87">
      <c r="A87" s="10" t="n"/>
      <c r="B87" s="11">
        <f>IFERROR(INDEX(Register!$B$5:$B$120,MATCH($A87,Register!$A$5:$A$120,0)),"")</f>
        <v/>
      </c>
      <c r="C87" s="11">
        <f>IFERROR(INDEX(Tiering!$N$5:$N$120,MATCH($A87,Tiering!$A$5:$A$120,0)),"")</f>
        <v/>
      </c>
      <c r="D87" s="10" t="n"/>
      <c r="E87" s="10" t="n"/>
      <c r="F87" s="10" t="n"/>
      <c r="G87" s="10" t="n"/>
      <c r="H87" s="11">
        <f>IF(OR($E87="",$G87=""),"",IF($E87&gt;$G87,"EXCEEDED — raise a risk in REG-21",IF($E87=$G87,"TIGHT — no buffer","within limits")))</f>
        <v/>
      </c>
      <c r="I87" s="15" t="n"/>
      <c r="J87" s="10" t="n"/>
      <c r="K87" s="10" t="n"/>
      <c r="L87" s="10" t="n"/>
    </row>
    <row r="88">
      <c r="A88" s="10" t="n"/>
      <c r="B88" s="11">
        <f>IFERROR(INDEX(Register!$B$5:$B$120,MATCH($A88,Register!$A$5:$A$120,0)),"")</f>
        <v/>
      </c>
      <c r="C88" s="11">
        <f>IFERROR(INDEX(Tiering!$N$5:$N$120,MATCH($A88,Tiering!$A$5:$A$120,0)),"")</f>
        <v/>
      </c>
      <c r="D88" s="10" t="n"/>
      <c r="E88" s="10" t="n"/>
      <c r="F88" s="10" t="n"/>
      <c r="G88" s="10" t="n"/>
      <c r="H88" s="11">
        <f>IF(OR($E88="",$G88=""),"",IF($E88&gt;$G88,"EXCEEDED — raise a risk in REG-21",IF($E88=$G88,"TIGHT — no buffer","within limits")))</f>
        <v/>
      </c>
      <c r="I88" s="15" t="n"/>
      <c r="J88" s="10" t="n"/>
      <c r="K88" s="10" t="n"/>
      <c r="L88" s="10" t="n"/>
    </row>
    <row r="89">
      <c r="A89" s="10" t="n"/>
      <c r="B89" s="11">
        <f>IFERROR(INDEX(Register!$B$5:$B$120,MATCH($A89,Register!$A$5:$A$120,0)),"")</f>
        <v/>
      </c>
      <c r="C89" s="11">
        <f>IFERROR(INDEX(Tiering!$N$5:$N$120,MATCH($A89,Tiering!$A$5:$A$120,0)),"")</f>
        <v/>
      </c>
      <c r="D89" s="10" t="n"/>
      <c r="E89" s="10" t="n"/>
      <c r="F89" s="10" t="n"/>
      <c r="G89" s="10" t="n"/>
      <c r="H89" s="11">
        <f>IF(OR($E89="",$G89=""),"",IF($E89&gt;$G89,"EXCEEDED — raise a risk in REG-21",IF($E89=$G89,"TIGHT — no buffer","within limits")))</f>
        <v/>
      </c>
      <c r="I89" s="15" t="n"/>
      <c r="J89" s="10" t="n"/>
      <c r="K89" s="10" t="n"/>
      <c r="L89" s="10" t="n"/>
    </row>
    <row r="90">
      <c r="A90" s="10" t="n"/>
      <c r="B90" s="11">
        <f>IFERROR(INDEX(Register!$B$5:$B$120,MATCH($A90,Register!$A$5:$A$120,0)),"")</f>
        <v/>
      </c>
      <c r="C90" s="11">
        <f>IFERROR(INDEX(Tiering!$N$5:$N$120,MATCH($A90,Tiering!$A$5:$A$120,0)),"")</f>
        <v/>
      </c>
      <c r="D90" s="10" t="n"/>
      <c r="E90" s="10" t="n"/>
      <c r="F90" s="10" t="n"/>
      <c r="G90" s="10" t="n"/>
      <c r="H90" s="11">
        <f>IF(OR($E90="",$G90=""),"",IF($E90&gt;$G90,"EXCEEDED — raise a risk in REG-21",IF($E90=$G90,"TIGHT — no buffer","within limits")))</f>
        <v/>
      </c>
      <c r="I90" s="15" t="n"/>
      <c r="J90" s="10" t="n"/>
      <c r="K90" s="10" t="n"/>
      <c r="L90" s="10" t="n"/>
    </row>
    <row r="91">
      <c r="A91" s="10" t="n"/>
      <c r="B91" s="11">
        <f>IFERROR(INDEX(Register!$B$5:$B$120,MATCH($A91,Register!$A$5:$A$120,0)),"")</f>
        <v/>
      </c>
      <c r="C91" s="11">
        <f>IFERROR(INDEX(Tiering!$N$5:$N$120,MATCH($A91,Tiering!$A$5:$A$120,0)),"")</f>
        <v/>
      </c>
      <c r="D91" s="10" t="n"/>
      <c r="E91" s="10" t="n"/>
      <c r="F91" s="10" t="n"/>
      <c r="G91" s="10" t="n"/>
      <c r="H91" s="11">
        <f>IF(OR($E91="",$G91=""),"",IF($E91&gt;$G91,"EXCEEDED — raise a risk in REG-21",IF($E91=$G91,"TIGHT — no buffer","within limits")))</f>
        <v/>
      </c>
      <c r="I91" s="15" t="n"/>
      <c r="J91" s="10" t="n"/>
      <c r="K91" s="10" t="n"/>
      <c r="L91" s="10" t="n"/>
    </row>
    <row r="92">
      <c r="A92" s="10" t="n"/>
      <c r="B92" s="11">
        <f>IFERROR(INDEX(Register!$B$5:$B$120,MATCH($A92,Register!$A$5:$A$120,0)),"")</f>
        <v/>
      </c>
      <c r="C92" s="11">
        <f>IFERROR(INDEX(Tiering!$N$5:$N$120,MATCH($A92,Tiering!$A$5:$A$120,0)),"")</f>
        <v/>
      </c>
      <c r="D92" s="10" t="n"/>
      <c r="E92" s="10" t="n"/>
      <c r="F92" s="10" t="n"/>
      <c r="G92" s="10" t="n"/>
      <c r="H92" s="11">
        <f>IF(OR($E92="",$G92=""),"",IF($E92&gt;$G92,"EXCEEDED — raise a risk in REG-21",IF($E92=$G92,"TIGHT — no buffer","within limits")))</f>
        <v/>
      </c>
      <c r="I92" s="15" t="n"/>
      <c r="J92" s="10" t="n"/>
      <c r="K92" s="10" t="n"/>
      <c r="L92" s="10" t="n"/>
    </row>
    <row r="93">
      <c r="A93" s="10" t="n"/>
      <c r="B93" s="11">
        <f>IFERROR(INDEX(Register!$B$5:$B$120,MATCH($A93,Register!$A$5:$A$120,0)),"")</f>
        <v/>
      </c>
      <c r="C93" s="11">
        <f>IFERROR(INDEX(Tiering!$N$5:$N$120,MATCH($A93,Tiering!$A$5:$A$120,0)),"")</f>
        <v/>
      </c>
      <c r="D93" s="10" t="n"/>
      <c r="E93" s="10" t="n"/>
      <c r="F93" s="10" t="n"/>
      <c r="G93" s="10" t="n"/>
      <c r="H93" s="11">
        <f>IF(OR($E93="",$G93=""),"",IF($E93&gt;$G93,"EXCEEDED — raise a risk in REG-21",IF($E93=$G93,"TIGHT — no buffer","within limits")))</f>
        <v/>
      </c>
      <c r="I93" s="15" t="n"/>
      <c r="J93" s="10" t="n"/>
      <c r="K93" s="10" t="n"/>
      <c r="L93" s="10" t="n"/>
    </row>
    <row r="94">
      <c r="A94" s="10" t="n"/>
      <c r="B94" s="11">
        <f>IFERROR(INDEX(Register!$B$5:$B$120,MATCH($A94,Register!$A$5:$A$120,0)),"")</f>
        <v/>
      </c>
      <c r="C94" s="11">
        <f>IFERROR(INDEX(Tiering!$N$5:$N$120,MATCH($A94,Tiering!$A$5:$A$120,0)),"")</f>
        <v/>
      </c>
      <c r="D94" s="10" t="n"/>
      <c r="E94" s="10" t="n"/>
      <c r="F94" s="10" t="n"/>
      <c r="G94" s="10" t="n"/>
      <c r="H94" s="11">
        <f>IF(OR($E94="",$G94=""),"",IF($E94&gt;$G94,"EXCEEDED — raise a risk in REG-21",IF($E94=$G94,"TIGHT — no buffer","within limits")))</f>
        <v/>
      </c>
      <c r="I94" s="15" t="n"/>
      <c r="J94" s="10" t="n"/>
      <c r="K94" s="10" t="n"/>
      <c r="L94" s="10" t="n"/>
    </row>
    <row r="95">
      <c r="A95" s="10" t="n"/>
      <c r="B95" s="11">
        <f>IFERROR(INDEX(Register!$B$5:$B$120,MATCH($A95,Register!$A$5:$A$120,0)),"")</f>
        <v/>
      </c>
      <c r="C95" s="11">
        <f>IFERROR(INDEX(Tiering!$N$5:$N$120,MATCH($A95,Tiering!$A$5:$A$120,0)),"")</f>
        <v/>
      </c>
      <c r="D95" s="10" t="n"/>
      <c r="E95" s="10" t="n"/>
      <c r="F95" s="10" t="n"/>
      <c r="G95" s="10" t="n"/>
      <c r="H95" s="11">
        <f>IF(OR($E95="",$G95=""),"",IF($E95&gt;$G95,"EXCEEDED — raise a risk in REG-21",IF($E95=$G95,"TIGHT — no buffer","within limits")))</f>
        <v/>
      </c>
      <c r="I95" s="15" t="n"/>
      <c r="J95" s="10" t="n"/>
      <c r="K95" s="10" t="n"/>
      <c r="L95" s="10" t="n"/>
    </row>
    <row r="96">
      <c r="A96" s="10" t="n"/>
      <c r="B96" s="11">
        <f>IFERROR(INDEX(Register!$B$5:$B$120,MATCH($A96,Register!$A$5:$A$120,0)),"")</f>
        <v/>
      </c>
      <c r="C96" s="11">
        <f>IFERROR(INDEX(Tiering!$N$5:$N$120,MATCH($A96,Tiering!$A$5:$A$120,0)),"")</f>
        <v/>
      </c>
      <c r="D96" s="10" t="n"/>
      <c r="E96" s="10" t="n"/>
      <c r="F96" s="10" t="n"/>
      <c r="G96" s="10" t="n"/>
      <c r="H96" s="11">
        <f>IF(OR($E96="",$G96=""),"",IF($E96&gt;$G96,"EXCEEDED — raise a risk in REG-21",IF($E96=$G96,"TIGHT — no buffer","within limits")))</f>
        <v/>
      </c>
      <c r="I96" s="15" t="n"/>
      <c r="J96" s="10" t="n"/>
      <c r="K96" s="10" t="n"/>
      <c r="L96" s="10" t="n"/>
    </row>
    <row r="97">
      <c r="A97" s="10" t="n"/>
      <c r="B97" s="11">
        <f>IFERROR(INDEX(Register!$B$5:$B$120,MATCH($A97,Register!$A$5:$A$120,0)),"")</f>
        <v/>
      </c>
      <c r="C97" s="11">
        <f>IFERROR(INDEX(Tiering!$N$5:$N$120,MATCH($A97,Tiering!$A$5:$A$120,0)),"")</f>
        <v/>
      </c>
      <c r="D97" s="10" t="n"/>
      <c r="E97" s="10" t="n"/>
      <c r="F97" s="10" t="n"/>
      <c r="G97" s="10" t="n"/>
      <c r="H97" s="11">
        <f>IF(OR($E97="",$G97=""),"",IF($E97&gt;$G97,"EXCEEDED — raise a risk in REG-21",IF($E97=$G97,"TIGHT — no buffer","within limits")))</f>
        <v/>
      </c>
      <c r="I97" s="15" t="n"/>
      <c r="J97" s="10" t="n"/>
      <c r="K97" s="10" t="n"/>
      <c r="L97" s="10" t="n"/>
    </row>
    <row r="98">
      <c r="A98" s="10" t="n"/>
      <c r="B98" s="11">
        <f>IFERROR(INDEX(Register!$B$5:$B$120,MATCH($A98,Register!$A$5:$A$120,0)),"")</f>
        <v/>
      </c>
      <c r="C98" s="11">
        <f>IFERROR(INDEX(Tiering!$N$5:$N$120,MATCH($A98,Tiering!$A$5:$A$120,0)),"")</f>
        <v/>
      </c>
      <c r="D98" s="10" t="n"/>
      <c r="E98" s="10" t="n"/>
      <c r="F98" s="10" t="n"/>
      <c r="G98" s="10" t="n"/>
      <c r="H98" s="11">
        <f>IF(OR($E98="",$G98=""),"",IF($E98&gt;$G98,"EXCEEDED — raise a risk in REG-21",IF($E98=$G98,"TIGHT — no buffer","within limits")))</f>
        <v/>
      </c>
      <c r="I98" s="15" t="n"/>
      <c r="J98" s="10" t="n"/>
      <c r="K98" s="10" t="n"/>
      <c r="L98" s="10" t="n"/>
    </row>
    <row r="99">
      <c r="A99" s="10" t="n"/>
      <c r="B99" s="11">
        <f>IFERROR(INDEX(Register!$B$5:$B$120,MATCH($A99,Register!$A$5:$A$120,0)),"")</f>
        <v/>
      </c>
      <c r="C99" s="11">
        <f>IFERROR(INDEX(Tiering!$N$5:$N$120,MATCH($A99,Tiering!$A$5:$A$120,0)),"")</f>
        <v/>
      </c>
      <c r="D99" s="10" t="n"/>
      <c r="E99" s="10" t="n"/>
      <c r="F99" s="10" t="n"/>
      <c r="G99" s="10" t="n"/>
      <c r="H99" s="11">
        <f>IF(OR($E99="",$G99=""),"",IF($E99&gt;$G99,"EXCEEDED — raise a risk in REG-21",IF($E99=$G99,"TIGHT — no buffer","within limits")))</f>
        <v/>
      </c>
      <c r="I99" s="15" t="n"/>
      <c r="J99" s="10" t="n"/>
      <c r="K99" s="10" t="n"/>
      <c r="L99" s="10" t="n"/>
    </row>
    <row r="100">
      <c r="A100" s="10" t="n"/>
      <c r="B100" s="11">
        <f>IFERROR(INDEX(Register!$B$5:$B$120,MATCH($A100,Register!$A$5:$A$120,0)),"")</f>
        <v/>
      </c>
      <c r="C100" s="11">
        <f>IFERROR(INDEX(Tiering!$N$5:$N$120,MATCH($A100,Tiering!$A$5:$A$120,0)),"")</f>
        <v/>
      </c>
      <c r="D100" s="10" t="n"/>
      <c r="E100" s="10" t="n"/>
      <c r="F100" s="10" t="n"/>
      <c r="G100" s="10" t="n"/>
      <c r="H100" s="11">
        <f>IF(OR($E100="",$G100=""),"",IF($E100&gt;$G100,"EXCEEDED — raise a risk in REG-21",IF($E100=$G100,"TIGHT — no buffer","within limits")))</f>
        <v/>
      </c>
      <c r="I100" s="15" t="n"/>
      <c r="J100" s="10" t="n"/>
      <c r="K100" s="10" t="n"/>
      <c r="L100" s="10" t="n"/>
    </row>
    <row r="101">
      <c r="A101" s="10" t="n"/>
      <c r="B101" s="11">
        <f>IFERROR(INDEX(Register!$B$5:$B$120,MATCH($A101,Register!$A$5:$A$120,0)),"")</f>
        <v/>
      </c>
      <c r="C101" s="11">
        <f>IFERROR(INDEX(Tiering!$N$5:$N$120,MATCH($A101,Tiering!$A$5:$A$120,0)),"")</f>
        <v/>
      </c>
      <c r="D101" s="10" t="n"/>
      <c r="E101" s="10" t="n"/>
      <c r="F101" s="10" t="n"/>
      <c r="G101" s="10" t="n"/>
      <c r="H101" s="11">
        <f>IF(OR($E101="",$G101=""),"",IF($E101&gt;$G101,"EXCEEDED — raise a risk in REG-21",IF($E101=$G101,"TIGHT — no buffer","within limits")))</f>
        <v/>
      </c>
      <c r="I101" s="15" t="n"/>
      <c r="J101" s="10" t="n"/>
      <c r="K101" s="10" t="n"/>
      <c r="L101" s="10" t="n"/>
    </row>
    <row r="102">
      <c r="A102" s="10" t="n"/>
      <c r="B102" s="11">
        <f>IFERROR(INDEX(Register!$B$5:$B$120,MATCH($A102,Register!$A$5:$A$120,0)),"")</f>
        <v/>
      </c>
      <c r="C102" s="11">
        <f>IFERROR(INDEX(Tiering!$N$5:$N$120,MATCH($A102,Tiering!$A$5:$A$120,0)),"")</f>
        <v/>
      </c>
      <c r="D102" s="10" t="n"/>
      <c r="E102" s="10" t="n"/>
      <c r="F102" s="10" t="n"/>
      <c r="G102" s="10" t="n"/>
      <c r="H102" s="11">
        <f>IF(OR($E102="",$G102=""),"",IF($E102&gt;$G102,"EXCEEDED — raise a risk in REG-21",IF($E102=$G102,"TIGHT — no buffer","within limits")))</f>
        <v/>
      </c>
      <c r="I102" s="15" t="n"/>
      <c r="J102" s="10" t="n"/>
      <c r="K102" s="10" t="n"/>
      <c r="L102" s="10" t="n"/>
    </row>
    <row r="103">
      <c r="A103" s="10" t="n"/>
      <c r="B103" s="11">
        <f>IFERROR(INDEX(Register!$B$5:$B$120,MATCH($A103,Register!$A$5:$A$120,0)),"")</f>
        <v/>
      </c>
      <c r="C103" s="11">
        <f>IFERROR(INDEX(Tiering!$N$5:$N$120,MATCH($A103,Tiering!$A$5:$A$120,0)),"")</f>
        <v/>
      </c>
      <c r="D103" s="10" t="n"/>
      <c r="E103" s="10" t="n"/>
      <c r="F103" s="10" t="n"/>
      <c r="G103" s="10" t="n"/>
      <c r="H103" s="11">
        <f>IF(OR($E103="",$G103=""),"",IF($E103&gt;$G103,"EXCEEDED — raise a risk in REG-21",IF($E103=$G103,"TIGHT — no buffer","within limits")))</f>
        <v/>
      </c>
      <c r="I103" s="15" t="n"/>
      <c r="J103" s="10" t="n"/>
      <c r="K103" s="10" t="n"/>
      <c r="L103" s="10" t="n"/>
    </row>
    <row r="104">
      <c r="A104" s="10" t="n"/>
      <c r="B104" s="11">
        <f>IFERROR(INDEX(Register!$B$5:$B$120,MATCH($A104,Register!$A$5:$A$120,0)),"")</f>
        <v/>
      </c>
      <c r="C104" s="11">
        <f>IFERROR(INDEX(Tiering!$N$5:$N$120,MATCH($A104,Tiering!$A$5:$A$120,0)),"")</f>
        <v/>
      </c>
      <c r="D104" s="10" t="n"/>
      <c r="E104" s="10" t="n"/>
      <c r="F104" s="10" t="n"/>
      <c r="G104" s="10" t="n"/>
      <c r="H104" s="11">
        <f>IF(OR($E104="",$G104=""),"",IF($E104&gt;$G104,"EXCEEDED — raise a risk in REG-21",IF($E104=$G104,"TIGHT — no buffer","within limits")))</f>
        <v/>
      </c>
      <c r="I104" s="15" t="n"/>
      <c r="J104" s="10" t="n"/>
      <c r="K104" s="10" t="n"/>
      <c r="L104" s="10" t="n"/>
    </row>
    <row r="105">
      <c r="A105" s="10" t="n"/>
      <c r="B105" s="11">
        <f>IFERROR(INDEX(Register!$B$5:$B$120,MATCH($A105,Register!$A$5:$A$120,0)),"")</f>
        <v/>
      </c>
      <c r="C105" s="11">
        <f>IFERROR(INDEX(Tiering!$N$5:$N$120,MATCH($A105,Tiering!$A$5:$A$120,0)),"")</f>
        <v/>
      </c>
      <c r="D105" s="10" t="n"/>
      <c r="E105" s="10" t="n"/>
      <c r="F105" s="10" t="n"/>
      <c r="G105" s="10" t="n"/>
      <c r="H105" s="11">
        <f>IF(OR($E105="",$G105=""),"",IF($E105&gt;$G105,"EXCEEDED — raise a risk in REG-21",IF($E105=$G105,"TIGHT — no buffer","within limits")))</f>
        <v/>
      </c>
      <c r="I105" s="15" t="n"/>
      <c r="J105" s="10" t="n"/>
      <c r="K105" s="10" t="n"/>
      <c r="L105" s="10" t="n"/>
    </row>
    <row r="106">
      <c r="A106" s="10" t="n"/>
      <c r="B106" s="11">
        <f>IFERROR(INDEX(Register!$B$5:$B$120,MATCH($A106,Register!$A$5:$A$120,0)),"")</f>
        <v/>
      </c>
      <c r="C106" s="11">
        <f>IFERROR(INDEX(Tiering!$N$5:$N$120,MATCH($A106,Tiering!$A$5:$A$120,0)),"")</f>
        <v/>
      </c>
      <c r="D106" s="10" t="n"/>
      <c r="E106" s="10" t="n"/>
      <c r="F106" s="10" t="n"/>
      <c r="G106" s="10" t="n"/>
      <c r="H106" s="11">
        <f>IF(OR($E106="",$G106=""),"",IF($E106&gt;$G106,"EXCEEDED — raise a risk in REG-21",IF($E106=$G106,"TIGHT — no buffer","within limits")))</f>
        <v/>
      </c>
      <c r="I106" s="15" t="n"/>
      <c r="J106" s="10" t="n"/>
      <c r="K106" s="10" t="n"/>
      <c r="L106" s="10" t="n"/>
    </row>
    <row r="107">
      <c r="A107" s="10" t="n"/>
      <c r="B107" s="11">
        <f>IFERROR(INDEX(Register!$B$5:$B$120,MATCH($A107,Register!$A$5:$A$120,0)),"")</f>
        <v/>
      </c>
      <c r="C107" s="11">
        <f>IFERROR(INDEX(Tiering!$N$5:$N$120,MATCH($A107,Tiering!$A$5:$A$120,0)),"")</f>
        <v/>
      </c>
      <c r="D107" s="10" t="n"/>
      <c r="E107" s="10" t="n"/>
      <c r="F107" s="10" t="n"/>
      <c r="G107" s="10" t="n"/>
      <c r="H107" s="11">
        <f>IF(OR($E107="",$G107=""),"",IF($E107&gt;$G107,"EXCEEDED — raise a risk in REG-21",IF($E107=$G107,"TIGHT — no buffer","within limits")))</f>
        <v/>
      </c>
      <c r="I107" s="15" t="n"/>
      <c r="J107" s="10" t="n"/>
      <c r="K107" s="10" t="n"/>
      <c r="L107" s="10" t="n"/>
    </row>
    <row r="108">
      <c r="A108" s="10" t="n"/>
      <c r="B108" s="11">
        <f>IFERROR(INDEX(Register!$B$5:$B$120,MATCH($A108,Register!$A$5:$A$120,0)),"")</f>
        <v/>
      </c>
      <c r="C108" s="11">
        <f>IFERROR(INDEX(Tiering!$N$5:$N$120,MATCH($A108,Tiering!$A$5:$A$120,0)),"")</f>
        <v/>
      </c>
      <c r="D108" s="10" t="n"/>
      <c r="E108" s="10" t="n"/>
      <c r="F108" s="10" t="n"/>
      <c r="G108" s="10" t="n"/>
      <c r="H108" s="11">
        <f>IF(OR($E108="",$G108=""),"",IF($E108&gt;$G108,"EXCEEDED — raise a risk in REG-21",IF($E108=$G108,"TIGHT — no buffer","within limits")))</f>
        <v/>
      </c>
      <c r="I108" s="15" t="n"/>
      <c r="J108" s="10" t="n"/>
      <c r="K108" s="10" t="n"/>
      <c r="L108" s="10" t="n"/>
    </row>
    <row r="109">
      <c r="A109" s="10" t="n"/>
      <c r="B109" s="11">
        <f>IFERROR(INDEX(Register!$B$5:$B$120,MATCH($A109,Register!$A$5:$A$120,0)),"")</f>
        <v/>
      </c>
      <c r="C109" s="11">
        <f>IFERROR(INDEX(Tiering!$N$5:$N$120,MATCH($A109,Tiering!$A$5:$A$120,0)),"")</f>
        <v/>
      </c>
      <c r="D109" s="10" t="n"/>
      <c r="E109" s="10" t="n"/>
      <c r="F109" s="10" t="n"/>
      <c r="G109" s="10" t="n"/>
      <c r="H109" s="11">
        <f>IF(OR($E109="",$G109=""),"",IF($E109&gt;$G109,"EXCEEDED — raise a risk in REG-21",IF($E109=$G109,"TIGHT — no buffer","within limits")))</f>
        <v/>
      </c>
      <c r="I109" s="15" t="n"/>
      <c r="J109" s="10" t="n"/>
      <c r="K109" s="10" t="n"/>
      <c r="L109" s="10" t="n"/>
    </row>
    <row r="110">
      <c r="A110" s="10" t="n"/>
      <c r="B110" s="11">
        <f>IFERROR(INDEX(Register!$B$5:$B$120,MATCH($A110,Register!$A$5:$A$120,0)),"")</f>
        <v/>
      </c>
      <c r="C110" s="11">
        <f>IFERROR(INDEX(Tiering!$N$5:$N$120,MATCH($A110,Tiering!$A$5:$A$120,0)),"")</f>
        <v/>
      </c>
      <c r="D110" s="10" t="n"/>
      <c r="E110" s="10" t="n"/>
      <c r="F110" s="10" t="n"/>
      <c r="G110" s="10" t="n"/>
      <c r="H110" s="11">
        <f>IF(OR($E110="",$G110=""),"",IF($E110&gt;$G110,"EXCEEDED — raise a risk in REG-21",IF($E110=$G110,"TIGHT — no buffer","within limits")))</f>
        <v/>
      </c>
      <c r="I110" s="15" t="n"/>
      <c r="J110" s="10" t="n"/>
      <c r="K110" s="10" t="n"/>
      <c r="L110" s="10" t="n"/>
    </row>
    <row r="111">
      <c r="A111" s="10" t="n"/>
      <c r="B111" s="11">
        <f>IFERROR(INDEX(Register!$B$5:$B$120,MATCH($A111,Register!$A$5:$A$120,0)),"")</f>
        <v/>
      </c>
      <c r="C111" s="11">
        <f>IFERROR(INDEX(Tiering!$N$5:$N$120,MATCH($A111,Tiering!$A$5:$A$120,0)),"")</f>
        <v/>
      </c>
      <c r="D111" s="10" t="n"/>
      <c r="E111" s="10" t="n"/>
      <c r="F111" s="10" t="n"/>
      <c r="G111" s="10" t="n"/>
      <c r="H111" s="11">
        <f>IF(OR($E111="",$G111=""),"",IF($E111&gt;$G111,"EXCEEDED — raise a risk in REG-21",IF($E111=$G111,"TIGHT — no buffer","within limits")))</f>
        <v/>
      </c>
      <c r="I111" s="15" t="n"/>
      <c r="J111" s="10" t="n"/>
      <c r="K111" s="10" t="n"/>
      <c r="L111" s="10" t="n"/>
    </row>
    <row r="112">
      <c r="A112" s="10" t="n"/>
      <c r="B112" s="11">
        <f>IFERROR(INDEX(Register!$B$5:$B$120,MATCH($A112,Register!$A$5:$A$120,0)),"")</f>
        <v/>
      </c>
      <c r="C112" s="11">
        <f>IFERROR(INDEX(Tiering!$N$5:$N$120,MATCH($A112,Tiering!$A$5:$A$120,0)),"")</f>
        <v/>
      </c>
      <c r="D112" s="10" t="n"/>
      <c r="E112" s="10" t="n"/>
      <c r="F112" s="10" t="n"/>
      <c r="G112" s="10" t="n"/>
      <c r="H112" s="11">
        <f>IF(OR($E112="",$G112=""),"",IF($E112&gt;$G112,"EXCEEDED — raise a risk in REG-21",IF($E112=$G112,"TIGHT — no buffer","within limits")))</f>
        <v/>
      </c>
      <c r="I112" s="15" t="n"/>
      <c r="J112" s="10" t="n"/>
      <c r="K112" s="10" t="n"/>
      <c r="L112" s="10" t="n"/>
    </row>
    <row r="113">
      <c r="A113" s="10" t="n"/>
      <c r="B113" s="11">
        <f>IFERROR(INDEX(Register!$B$5:$B$120,MATCH($A113,Register!$A$5:$A$120,0)),"")</f>
        <v/>
      </c>
      <c r="C113" s="11">
        <f>IFERROR(INDEX(Tiering!$N$5:$N$120,MATCH($A113,Tiering!$A$5:$A$120,0)),"")</f>
        <v/>
      </c>
      <c r="D113" s="10" t="n"/>
      <c r="E113" s="10" t="n"/>
      <c r="F113" s="10" t="n"/>
      <c r="G113" s="10" t="n"/>
      <c r="H113" s="11">
        <f>IF(OR($E113="",$G113=""),"",IF($E113&gt;$G113,"EXCEEDED — raise a risk in REG-21",IF($E113=$G113,"TIGHT — no buffer","within limits")))</f>
        <v/>
      </c>
      <c r="I113" s="15" t="n"/>
      <c r="J113" s="10" t="n"/>
      <c r="K113" s="10" t="n"/>
      <c r="L113" s="10" t="n"/>
    </row>
    <row r="114">
      <c r="A114" s="10" t="n"/>
      <c r="B114" s="11">
        <f>IFERROR(INDEX(Register!$B$5:$B$120,MATCH($A114,Register!$A$5:$A$120,0)),"")</f>
        <v/>
      </c>
      <c r="C114" s="11">
        <f>IFERROR(INDEX(Tiering!$N$5:$N$120,MATCH($A114,Tiering!$A$5:$A$120,0)),"")</f>
        <v/>
      </c>
      <c r="D114" s="10" t="n"/>
      <c r="E114" s="10" t="n"/>
      <c r="F114" s="10" t="n"/>
      <c r="G114" s="10" t="n"/>
      <c r="H114" s="11">
        <f>IF(OR($E114="",$G114=""),"",IF($E114&gt;$G114,"EXCEEDED — raise a risk in REG-21",IF($E114=$G114,"TIGHT — no buffer","within limits")))</f>
        <v/>
      </c>
      <c r="I114" s="15" t="n"/>
      <c r="J114" s="10" t="n"/>
      <c r="K114" s="10" t="n"/>
      <c r="L114" s="10" t="n"/>
    </row>
    <row r="115">
      <c r="A115" s="10" t="n"/>
      <c r="B115" s="11">
        <f>IFERROR(INDEX(Register!$B$5:$B$120,MATCH($A115,Register!$A$5:$A$120,0)),"")</f>
        <v/>
      </c>
      <c r="C115" s="11">
        <f>IFERROR(INDEX(Tiering!$N$5:$N$120,MATCH($A115,Tiering!$A$5:$A$120,0)),"")</f>
        <v/>
      </c>
      <c r="D115" s="10" t="n"/>
      <c r="E115" s="10" t="n"/>
      <c r="F115" s="10" t="n"/>
      <c r="G115" s="10" t="n"/>
      <c r="H115" s="11">
        <f>IF(OR($E115="",$G115=""),"",IF($E115&gt;$G115,"EXCEEDED — raise a risk in REG-21",IF($E115=$G115,"TIGHT — no buffer","within limits")))</f>
        <v/>
      </c>
      <c r="I115" s="15" t="n"/>
      <c r="J115" s="10" t="n"/>
      <c r="K115" s="10" t="n"/>
      <c r="L115" s="10" t="n"/>
    </row>
    <row r="116">
      <c r="A116" s="10" t="n"/>
      <c r="B116" s="11">
        <f>IFERROR(INDEX(Register!$B$5:$B$120,MATCH($A116,Register!$A$5:$A$120,0)),"")</f>
        <v/>
      </c>
      <c r="C116" s="11">
        <f>IFERROR(INDEX(Tiering!$N$5:$N$120,MATCH($A116,Tiering!$A$5:$A$120,0)),"")</f>
        <v/>
      </c>
      <c r="D116" s="10" t="n"/>
      <c r="E116" s="10" t="n"/>
      <c r="F116" s="10" t="n"/>
      <c r="G116" s="10" t="n"/>
      <c r="H116" s="11">
        <f>IF(OR($E116="",$G116=""),"",IF($E116&gt;$G116,"EXCEEDED — raise a risk in REG-21",IF($E116=$G116,"TIGHT — no buffer","within limits")))</f>
        <v/>
      </c>
      <c r="I116" s="15" t="n"/>
      <c r="J116" s="10" t="n"/>
      <c r="K116" s="10" t="n"/>
      <c r="L116" s="10" t="n"/>
    </row>
    <row r="117">
      <c r="A117" s="10" t="n"/>
      <c r="B117" s="11">
        <f>IFERROR(INDEX(Register!$B$5:$B$120,MATCH($A117,Register!$A$5:$A$120,0)),"")</f>
        <v/>
      </c>
      <c r="C117" s="11">
        <f>IFERROR(INDEX(Tiering!$N$5:$N$120,MATCH($A117,Tiering!$A$5:$A$120,0)),"")</f>
        <v/>
      </c>
      <c r="D117" s="10" t="n"/>
      <c r="E117" s="10" t="n"/>
      <c r="F117" s="10" t="n"/>
      <c r="G117" s="10" t="n"/>
      <c r="H117" s="11">
        <f>IF(OR($E117="",$G117=""),"",IF($E117&gt;$G117,"EXCEEDED — raise a risk in REG-21",IF($E117=$G117,"TIGHT — no buffer","within limits")))</f>
        <v/>
      </c>
      <c r="I117" s="15" t="n"/>
      <c r="J117" s="10" t="n"/>
      <c r="K117" s="10" t="n"/>
      <c r="L117" s="10" t="n"/>
    </row>
    <row r="118">
      <c r="A118" s="10" t="n"/>
      <c r="B118" s="11">
        <f>IFERROR(INDEX(Register!$B$5:$B$120,MATCH($A118,Register!$A$5:$A$120,0)),"")</f>
        <v/>
      </c>
      <c r="C118" s="11">
        <f>IFERROR(INDEX(Tiering!$N$5:$N$120,MATCH($A118,Tiering!$A$5:$A$120,0)),"")</f>
        <v/>
      </c>
      <c r="D118" s="10" t="n"/>
      <c r="E118" s="10" t="n"/>
      <c r="F118" s="10" t="n"/>
      <c r="G118" s="10" t="n"/>
      <c r="H118" s="11">
        <f>IF(OR($E118="",$G118=""),"",IF($E118&gt;$G118,"EXCEEDED — raise a risk in REG-21",IF($E118=$G118,"TIGHT — no buffer","within limits")))</f>
        <v/>
      </c>
      <c r="I118" s="15" t="n"/>
      <c r="J118" s="10" t="n"/>
      <c r="K118" s="10" t="n"/>
      <c r="L118" s="10" t="n"/>
    </row>
    <row r="119">
      <c r="A119" s="10" t="n"/>
      <c r="B119" s="11">
        <f>IFERROR(INDEX(Register!$B$5:$B$120,MATCH($A119,Register!$A$5:$A$120,0)),"")</f>
        <v/>
      </c>
      <c r="C119" s="11">
        <f>IFERROR(INDEX(Tiering!$N$5:$N$120,MATCH($A119,Tiering!$A$5:$A$120,0)),"")</f>
        <v/>
      </c>
      <c r="D119" s="10" t="n"/>
      <c r="E119" s="10" t="n"/>
      <c r="F119" s="10" t="n"/>
      <c r="G119" s="10" t="n"/>
      <c r="H119" s="11">
        <f>IF(OR($E119="",$G119=""),"",IF($E119&gt;$G119,"EXCEEDED — raise a risk in REG-21",IF($E119=$G119,"TIGHT — no buffer","within limits")))</f>
        <v/>
      </c>
      <c r="I119" s="15" t="n"/>
      <c r="J119" s="10" t="n"/>
      <c r="K119" s="10" t="n"/>
      <c r="L119" s="10" t="n"/>
    </row>
    <row r="120">
      <c r="A120" s="10" t="n"/>
      <c r="B120" s="11">
        <f>IFERROR(INDEX(Register!$B$5:$B$120,MATCH($A120,Register!$A$5:$A$120,0)),"")</f>
        <v/>
      </c>
      <c r="C120" s="11">
        <f>IFERROR(INDEX(Tiering!$N$5:$N$120,MATCH($A120,Tiering!$A$5:$A$120,0)),"")</f>
        <v/>
      </c>
      <c r="D120" s="10" t="n"/>
      <c r="E120" s="10" t="n"/>
      <c r="F120" s="10" t="n"/>
      <c r="G120" s="10" t="n"/>
      <c r="H120" s="11">
        <f>IF(OR($E120="",$G120=""),"",IF($E120&gt;$G120,"EXCEEDED — raise a risk in REG-21",IF($E120=$G120,"TIGHT — no buffer","within limits")))</f>
        <v/>
      </c>
      <c r="I120" s="15" t="n"/>
      <c r="J120" s="10" t="n"/>
      <c r="K120" s="10" t="n"/>
      <c r="L120" s="10" t="n"/>
    </row>
    <row r="121"/>
    <row r="122">
      <c r="D122" s="12" t="inlineStr">
        <is>
          <t>The check follows the same rule as REG-19: BSI Standard 200-4 ch. 7 requires the recovery time to be STRICTLY shorter than the MTPD. Equal is not a pass but "tight, no buffer".</t>
        </is>
      </c>
    </row>
  </sheetData>
  <pageMargins left="0.75" right="0.75" top="1" bottom="1" header="0.5" footer="0.5"/>
</worksheet>
</file>

<file path=xl/worksheets/sheet11.xml><?xml version="1.0" encoding="utf-8"?>
<worksheet xmlns="http://schemas.openxmlformats.org/spreadsheetml/2006/main">
  <sheetPr>
    <tabColor rgb="009EC6CE"/>
    <outlinePr summaryBelow="1" summaryRight="1"/>
    <pageSetUpPr/>
  </sheetPr>
  <dimension ref="A1:H122"/>
  <sheetViews>
    <sheetView workbookViewId="0">
      <pane xSplit="2" ySplit="4" topLeftCell="C5" activePane="bottomRight" state="frozen"/>
      <selection pane="topRight" activeCell="A1" sqref="A1"/>
      <selection pane="bottomLeft" activeCell="A1" sqref="A1"/>
      <selection pane="bottomRight" activeCell="A1" sqref="A1"/>
    </sheetView>
  </sheetViews>
  <sheetFormatPr baseColWidth="8" defaultRowHeight="15"/>
  <cols>
    <col width="12" customWidth="1" min="1" max="1"/>
    <col width="26" customWidth="1" min="2" max="2"/>
    <col width="12" customWidth="1" min="3" max="3"/>
    <col width="16" customWidth="1" min="4" max="4"/>
    <col width="16" customWidth="1" min="5" max="5"/>
    <col width="18" customWidth="1" min="6" max="6"/>
    <col width="16" customWidth="1" min="7" max="7"/>
    <col width="30" customWidth="1" min="8" max="8"/>
  </cols>
  <sheetData>
    <row r="1">
      <c r="A1" s="1" t="inlineStr">
        <is>
          <t>Reassessment calendar</t>
        </is>
      </c>
    </row>
    <row r="2">
      <c r="A2" s="2" t="inlineStr"/>
    </row>
    <row r="3">
      <c r="A3" s="7" t="inlineStr">
        <is>
          <t>Cycle follows the tier (TPRM policy §4). Unscheduled reassessments under TPRM policy §8 are recorded here as well.</t>
        </is>
      </c>
    </row>
    <row r="4" ht="34" customHeight="1">
      <c r="A4" s="8" t="inlineStr">
        <is>
          <t>Supplier ID</t>
        </is>
      </c>
      <c r="B4" s="8" t="inlineStr">
        <is>
          <t>Supplier</t>
        </is>
      </c>
      <c r="C4" s="8" t="inlineStr">
        <is>
          <t>Tier</t>
        </is>
      </c>
      <c r="D4" s="8" t="inlineStr">
        <is>
          <t>Cycle</t>
        </is>
      </c>
      <c r="E4" s="8" t="inlineStr">
        <is>
          <t>Last</t>
        </is>
      </c>
      <c r="F4" s="8" t="inlineStr">
        <is>
          <t>Next due</t>
        </is>
      </c>
      <c r="G4" s="8" t="inlineStr">
        <is>
          <t>Status</t>
        </is>
      </c>
      <c r="H4" s="8" t="inlineStr">
        <is>
          <t>Reason</t>
        </is>
      </c>
    </row>
    <row r="5">
      <c r="A5" s="10" t="n"/>
      <c r="B5" s="11">
        <f>IFERROR(INDEX(Register!$B$5:$B$120,MATCH($A5,Register!$A$5:$A$120,0)),"")</f>
        <v/>
      </c>
      <c r="C5" s="11">
        <f>IFERROR(INDEX(Tiering!$N$5:$N$120,MATCH($A5,Tiering!$A$5:$A$120,0)),"")</f>
        <v/>
      </c>
      <c r="D5" s="11">
        <f>IFERROR(INDEX(Tiering!$M$5:$M$120,MATCH($A5,Tiering!$A$5:$A$120,0)),"")</f>
        <v/>
      </c>
      <c r="E5" s="15" t="n"/>
      <c r="F5" s="16">
        <f>IF(OR($E5="",$D5=""),"",IF($D5="annually",EDATE($E5,12),IF($D5="every 2 years",EDATE($E5,24),"")))</f>
        <v/>
      </c>
      <c r="G5" s="11">
        <f>IF($F5="","",IF($F5&lt;TODAY(),"overdue",IF($F5&lt;TODAY()+60,"due in 60 days","on plan")))</f>
        <v/>
      </c>
      <c r="H5" s="10" t="n"/>
    </row>
    <row r="6">
      <c r="A6" s="10" t="n"/>
      <c r="B6" s="11">
        <f>IFERROR(INDEX(Register!$B$5:$B$120,MATCH($A6,Register!$A$5:$A$120,0)),"")</f>
        <v/>
      </c>
      <c r="C6" s="11">
        <f>IFERROR(INDEX(Tiering!$N$5:$N$120,MATCH($A6,Tiering!$A$5:$A$120,0)),"")</f>
        <v/>
      </c>
      <c r="D6" s="11">
        <f>IFERROR(INDEX(Tiering!$M$5:$M$120,MATCH($A6,Tiering!$A$5:$A$120,0)),"")</f>
        <v/>
      </c>
      <c r="E6" s="15" t="n"/>
      <c r="F6" s="16">
        <f>IF(OR($E6="",$D6=""),"",IF($D6="annually",EDATE($E6,12),IF($D6="every 2 years",EDATE($E6,24),"")))</f>
        <v/>
      </c>
      <c r="G6" s="11">
        <f>IF($F6="","",IF($F6&lt;TODAY(),"overdue",IF($F6&lt;TODAY()+60,"due in 60 days","on plan")))</f>
        <v/>
      </c>
      <c r="H6" s="10" t="n"/>
    </row>
    <row r="7">
      <c r="A7" s="10" t="n"/>
      <c r="B7" s="11">
        <f>IFERROR(INDEX(Register!$B$5:$B$120,MATCH($A7,Register!$A$5:$A$120,0)),"")</f>
        <v/>
      </c>
      <c r="C7" s="11">
        <f>IFERROR(INDEX(Tiering!$N$5:$N$120,MATCH($A7,Tiering!$A$5:$A$120,0)),"")</f>
        <v/>
      </c>
      <c r="D7" s="11">
        <f>IFERROR(INDEX(Tiering!$M$5:$M$120,MATCH($A7,Tiering!$A$5:$A$120,0)),"")</f>
        <v/>
      </c>
      <c r="E7" s="15" t="n"/>
      <c r="F7" s="16">
        <f>IF(OR($E7="",$D7=""),"",IF($D7="annually",EDATE($E7,12),IF($D7="every 2 years",EDATE($E7,24),"")))</f>
        <v/>
      </c>
      <c r="G7" s="11">
        <f>IF($F7="","",IF($F7&lt;TODAY(),"overdue",IF($F7&lt;TODAY()+60,"due in 60 days","on plan")))</f>
        <v/>
      </c>
      <c r="H7" s="10" t="n"/>
    </row>
    <row r="8">
      <c r="A8" s="10" t="n"/>
      <c r="B8" s="11">
        <f>IFERROR(INDEX(Register!$B$5:$B$120,MATCH($A8,Register!$A$5:$A$120,0)),"")</f>
        <v/>
      </c>
      <c r="C8" s="11">
        <f>IFERROR(INDEX(Tiering!$N$5:$N$120,MATCH($A8,Tiering!$A$5:$A$120,0)),"")</f>
        <v/>
      </c>
      <c r="D8" s="11">
        <f>IFERROR(INDEX(Tiering!$M$5:$M$120,MATCH($A8,Tiering!$A$5:$A$120,0)),"")</f>
        <v/>
      </c>
      <c r="E8" s="15" t="n"/>
      <c r="F8" s="16">
        <f>IF(OR($E8="",$D8=""),"",IF($D8="annually",EDATE($E8,12),IF($D8="every 2 years",EDATE($E8,24),"")))</f>
        <v/>
      </c>
      <c r="G8" s="11">
        <f>IF($F8="","",IF($F8&lt;TODAY(),"overdue",IF($F8&lt;TODAY()+60,"due in 60 days","on plan")))</f>
        <v/>
      </c>
      <c r="H8" s="10" t="n"/>
    </row>
    <row r="9">
      <c r="A9" s="10" t="n"/>
      <c r="B9" s="11">
        <f>IFERROR(INDEX(Register!$B$5:$B$120,MATCH($A9,Register!$A$5:$A$120,0)),"")</f>
        <v/>
      </c>
      <c r="C9" s="11">
        <f>IFERROR(INDEX(Tiering!$N$5:$N$120,MATCH($A9,Tiering!$A$5:$A$120,0)),"")</f>
        <v/>
      </c>
      <c r="D9" s="11">
        <f>IFERROR(INDEX(Tiering!$M$5:$M$120,MATCH($A9,Tiering!$A$5:$A$120,0)),"")</f>
        <v/>
      </c>
      <c r="E9" s="15" t="n"/>
      <c r="F9" s="16">
        <f>IF(OR($E9="",$D9=""),"",IF($D9="annually",EDATE($E9,12),IF($D9="every 2 years",EDATE($E9,24),"")))</f>
        <v/>
      </c>
      <c r="G9" s="11">
        <f>IF($F9="","",IF($F9&lt;TODAY(),"overdue",IF($F9&lt;TODAY()+60,"due in 60 days","on plan")))</f>
        <v/>
      </c>
      <c r="H9" s="10" t="n"/>
    </row>
    <row r="10">
      <c r="A10" s="10" t="n"/>
      <c r="B10" s="11">
        <f>IFERROR(INDEX(Register!$B$5:$B$120,MATCH($A10,Register!$A$5:$A$120,0)),"")</f>
        <v/>
      </c>
      <c r="C10" s="11">
        <f>IFERROR(INDEX(Tiering!$N$5:$N$120,MATCH($A10,Tiering!$A$5:$A$120,0)),"")</f>
        <v/>
      </c>
      <c r="D10" s="11">
        <f>IFERROR(INDEX(Tiering!$M$5:$M$120,MATCH($A10,Tiering!$A$5:$A$120,0)),"")</f>
        <v/>
      </c>
      <c r="E10" s="15" t="n"/>
      <c r="F10" s="16">
        <f>IF(OR($E10="",$D10=""),"",IF($D10="annually",EDATE($E10,12),IF($D10="every 2 years",EDATE($E10,24),"")))</f>
        <v/>
      </c>
      <c r="G10" s="11">
        <f>IF($F10="","",IF($F10&lt;TODAY(),"overdue",IF($F10&lt;TODAY()+60,"due in 60 days","on plan")))</f>
        <v/>
      </c>
      <c r="H10" s="10" t="n"/>
    </row>
    <row r="11">
      <c r="A11" s="10" t="n"/>
      <c r="B11" s="11">
        <f>IFERROR(INDEX(Register!$B$5:$B$120,MATCH($A11,Register!$A$5:$A$120,0)),"")</f>
        <v/>
      </c>
      <c r="C11" s="11">
        <f>IFERROR(INDEX(Tiering!$N$5:$N$120,MATCH($A11,Tiering!$A$5:$A$120,0)),"")</f>
        <v/>
      </c>
      <c r="D11" s="11">
        <f>IFERROR(INDEX(Tiering!$M$5:$M$120,MATCH($A11,Tiering!$A$5:$A$120,0)),"")</f>
        <v/>
      </c>
      <c r="E11" s="15" t="n"/>
      <c r="F11" s="16">
        <f>IF(OR($E11="",$D11=""),"",IF($D11="annually",EDATE($E11,12),IF($D11="every 2 years",EDATE($E11,24),"")))</f>
        <v/>
      </c>
      <c r="G11" s="11">
        <f>IF($F11="","",IF($F11&lt;TODAY(),"overdue",IF($F11&lt;TODAY()+60,"due in 60 days","on plan")))</f>
        <v/>
      </c>
      <c r="H11" s="10" t="n"/>
    </row>
    <row r="12">
      <c r="A12" s="10" t="n"/>
      <c r="B12" s="11">
        <f>IFERROR(INDEX(Register!$B$5:$B$120,MATCH($A12,Register!$A$5:$A$120,0)),"")</f>
        <v/>
      </c>
      <c r="C12" s="11">
        <f>IFERROR(INDEX(Tiering!$N$5:$N$120,MATCH($A12,Tiering!$A$5:$A$120,0)),"")</f>
        <v/>
      </c>
      <c r="D12" s="11">
        <f>IFERROR(INDEX(Tiering!$M$5:$M$120,MATCH($A12,Tiering!$A$5:$A$120,0)),"")</f>
        <v/>
      </c>
      <c r="E12" s="15" t="n"/>
      <c r="F12" s="16">
        <f>IF(OR($E12="",$D12=""),"",IF($D12="annually",EDATE($E12,12),IF($D12="every 2 years",EDATE($E12,24),"")))</f>
        <v/>
      </c>
      <c r="G12" s="11">
        <f>IF($F12="","",IF($F12&lt;TODAY(),"overdue",IF($F12&lt;TODAY()+60,"due in 60 days","on plan")))</f>
        <v/>
      </c>
      <c r="H12" s="10" t="n"/>
    </row>
    <row r="13">
      <c r="A13" s="10" t="n"/>
      <c r="B13" s="11">
        <f>IFERROR(INDEX(Register!$B$5:$B$120,MATCH($A13,Register!$A$5:$A$120,0)),"")</f>
        <v/>
      </c>
      <c r="C13" s="11">
        <f>IFERROR(INDEX(Tiering!$N$5:$N$120,MATCH($A13,Tiering!$A$5:$A$120,0)),"")</f>
        <v/>
      </c>
      <c r="D13" s="11">
        <f>IFERROR(INDEX(Tiering!$M$5:$M$120,MATCH($A13,Tiering!$A$5:$A$120,0)),"")</f>
        <v/>
      </c>
      <c r="E13" s="15" t="n"/>
      <c r="F13" s="16">
        <f>IF(OR($E13="",$D13=""),"",IF($D13="annually",EDATE($E13,12),IF($D13="every 2 years",EDATE($E13,24),"")))</f>
        <v/>
      </c>
      <c r="G13" s="11">
        <f>IF($F13="","",IF($F13&lt;TODAY(),"overdue",IF($F13&lt;TODAY()+60,"due in 60 days","on plan")))</f>
        <v/>
      </c>
      <c r="H13" s="10" t="n"/>
    </row>
    <row r="14">
      <c r="A14" s="10" t="n"/>
      <c r="B14" s="11">
        <f>IFERROR(INDEX(Register!$B$5:$B$120,MATCH($A14,Register!$A$5:$A$120,0)),"")</f>
        <v/>
      </c>
      <c r="C14" s="11">
        <f>IFERROR(INDEX(Tiering!$N$5:$N$120,MATCH($A14,Tiering!$A$5:$A$120,0)),"")</f>
        <v/>
      </c>
      <c r="D14" s="11">
        <f>IFERROR(INDEX(Tiering!$M$5:$M$120,MATCH($A14,Tiering!$A$5:$A$120,0)),"")</f>
        <v/>
      </c>
      <c r="E14" s="15" t="n"/>
      <c r="F14" s="16">
        <f>IF(OR($E14="",$D14=""),"",IF($D14="annually",EDATE($E14,12),IF($D14="every 2 years",EDATE($E14,24),"")))</f>
        <v/>
      </c>
      <c r="G14" s="11">
        <f>IF($F14="","",IF($F14&lt;TODAY(),"overdue",IF($F14&lt;TODAY()+60,"due in 60 days","on plan")))</f>
        <v/>
      </c>
      <c r="H14" s="10" t="n"/>
    </row>
    <row r="15">
      <c r="A15" s="10" t="n"/>
      <c r="B15" s="11">
        <f>IFERROR(INDEX(Register!$B$5:$B$120,MATCH($A15,Register!$A$5:$A$120,0)),"")</f>
        <v/>
      </c>
      <c r="C15" s="11">
        <f>IFERROR(INDEX(Tiering!$N$5:$N$120,MATCH($A15,Tiering!$A$5:$A$120,0)),"")</f>
        <v/>
      </c>
      <c r="D15" s="11">
        <f>IFERROR(INDEX(Tiering!$M$5:$M$120,MATCH($A15,Tiering!$A$5:$A$120,0)),"")</f>
        <v/>
      </c>
      <c r="E15" s="15" t="n"/>
      <c r="F15" s="16">
        <f>IF(OR($E15="",$D15=""),"",IF($D15="annually",EDATE($E15,12),IF($D15="every 2 years",EDATE($E15,24),"")))</f>
        <v/>
      </c>
      <c r="G15" s="11">
        <f>IF($F15="","",IF($F15&lt;TODAY(),"overdue",IF($F15&lt;TODAY()+60,"due in 60 days","on plan")))</f>
        <v/>
      </c>
      <c r="H15" s="10" t="n"/>
    </row>
    <row r="16">
      <c r="A16" s="10" t="n"/>
      <c r="B16" s="11">
        <f>IFERROR(INDEX(Register!$B$5:$B$120,MATCH($A16,Register!$A$5:$A$120,0)),"")</f>
        <v/>
      </c>
      <c r="C16" s="11">
        <f>IFERROR(INDEX(Tiering!$N$5:$N$120,MATCH($A16,Tiering!$A$5:$A$120,0)),"")</f>
        <v/>
      </c>
      <c r="D16" s="11">
        <f>IFERROR(INDEX(Tiering!$M$5:$M$120,MATCH($A16,Tiering!$A$5:$A$120,0)),"")</f>
        <v/>
      </c>
      <c r="E16" s="15" t="n"/>
      <c r="F16" s="16">
        <f>IF(OR($E16="",$D16=""),"",IF($D16="annually",EDATE($E16,12),IF($D16="every 2 years",EDATE($E16,24),"")))</f>
        <v/>
      </c>
      <c r="G16" s="11">
        <f>IF($F16="","",IF($F16&lt;TODAY(),"overdue",IF($F16&lt;TODAY()+60,"due in 60 days","on plan")))</f>
        <v/>
      </c>
      <c r="H16" s="10" t="n"/>
    </row>
    <row r="17">
      <c r="A17" s="10" t="n"/>
      <c r="B17" s="11">
        <f>IFERROR(INDEX(Register!$B$5:$B$120,MATCH($A17,Register!$A$5:$A$120,0)),"")</f>
        <v/>
      </c>
      <c r="C17" s="11">
        <f>IFERROR(INDEX(Tiering!$N$5:$N$120,MATCH($A17,Tiering!$A$5:$A$120,0)),"")</f>
        <v/>
      </c>
      <c r="D17" s="11">
        <f>IFERROR(INDEX(Tiering!$M$5:$M$120,MATCH($A17,Tiering!$A$5:$A$120,0)),"")</f>
        <v/>
      </c>
      <c r="E17" s="15" t="n"/>
      <c r="F17" s="16">
        <f>IF(OR($E17="",$D17=""),"",IF($D17="annually",EDATE($E17,12),IF($D17="every 2 years",EDATE($E17,24),"")))</f>
        <v/>
      </c>
      <c r="G17" s="11">
        <f>IF($F17="","",IF($F17&lt;TODAY(),"overdue",IF($F17&lt;TODAY()+60,"due in 60 days","on plan")))</f>
        <v/>
      </c>
      <c r="H17" s="10" t="n"/>
    </row>
    <row r="18">
      <c r="A18" s="10" t="n"/>
      <c r="B18" s="11">
        <f>IFERROR(INDEX(Register!$B$5:$B$120,MATCH($A18,Register!$A$5:$A$120,0)),"")</f>
        <v/>
      </c>
      <c r="C18" s="11">
        <f>IFERROR(INDEX(Tiering!$N$5:$N$120,MATCH($A18,Tiering!$A$5:$A$120,0)),"")</f>
        <v/>
      </c>
      <c r="D18" s="11">
        <f>IFERROR(INDEX(Tiering!$M$5:$M$120,MATCH($A18,Tiering!$A$5:$A$120,0)),"")</f>
        <v/>
      </c>
      <c r="E18" s="15" t="n"/>
      <c r="F18" s="16">
        <f>IF(OR($E18="",$D18=""),"",IF($D18="annually",EDATE($E18,12),IF($D18="every 2 years",EDATE($E18,24),"")))</f>
        <v/>
      </c>
      <c r="G18" s="11">
        <f>IF($F18="","",IF($F18&lt;TODAY(),"overdue",IF($F18&lt;TODAY()+60,"due in 60 days","on plan")))</f>
        <v/>
      </c>
      <c r="H18" s="10" t="n"/>
    </row>
    <row r="19">
      <c r="A19" s="10" t="n"/>
      <c r="B19" s="11">
        <f>IFERROR(INDEX(Register!$B$5:$B$120,MATCH($A19,Register!$A$5:$A$120,0)),"")</f>
        <v/>
      </c>
      <c r="C19" s="11">
        <f>IFERROR(INDEX(Tiering!$N$5:$N$120,MATCH($A19,Tiering!$A$5:$A$120,0)),"")</f>
        <v/>
      </c>
      <c r="D19" s="11">
        <f>IFERROR(INDEX(Tiering!$M$5:$M$120,MATCH($A19,Tiering!$A$5:$A$120,0)),"")</f>
        <v/>
      </c>
      <c r="E19" s="15" t="n"/>
      <c r="F19" s="16">
        <f>IF(OR($E19="",$D19=""),"",IF($D19="annually",EDATE($E19,12),IF($D19="every 2 years",EDATE($E19,24),"")))</f>
        <v/>
      </c>
      <c r="G19" s="11">
        <f>IF($F19="","",IF($F19&lt;TODAY(),"overdue",IF($F19&lt;TODAY()+60,"due in 60 days","on plan")))</f>
        <v/>
      </c>
      <c r="H19" s="10" t="n"/>
    </row>
    <row r="20">
      <c r="A20" s="10" t="n"/>
      <c r="B20" s="11">
        <f>IFERROR(INDEX(Register!$B$5:$B$120,MATCH($A20,Register!$A$5:$A$120,0)),"")</f>
        <v/>
      </c>
      <c r="C20" s="11">
        <f>IFERROR(INDEX(Tiering!$N$5:$N$120,MATCH($A20,Tiering!$A$5:$A$120,0)),"")</f>
        <v/>
      </c>
      <c r="D20" s="11">
        <f>IFERROR(INDEX(Tiering!$M$5:$M$120,MATCH($A20,Tiering!$A$5:$A$120,0)),"")</f>
        <v/>
      </c>
      <c r="E20" s="15" t="n"/>
      <c r="F20" s="16">
        <f>IF(OR($E20="",$D20=""),"",IF($D20="annually",EDATE($E20,12),IF($D20="every 2 years",EDATE($E20,24),"")))</f>
        <v/>
      </c>
      <c r="G20" s="11">
        <f>IF($F20="","",IF($F20&lt;TODAY(),"overdue",IF($F20&lt;TODAY()+60,"due in 60 days","on plan")))</f>
        <v/>
      </c>
      <c r="H20" s="10" t="n"/>
    </row>
    <row r="21">
      <c r="A21" s="10" t="n"/>
      <c r="B21" s="11">
        <f>IFERROR(INDEX(Register!$B$5:$B$120,MATCH($A21,Register!$A$5:$A$120,0)),"")</f>
        <v/>
      </c>
      <c r="C21" s="11">
        <f>IFERROR(INDEX(Tiering!$N$5:$N$120,MATCH($A21,Tiering!$A$5:$A$120,0)),"")</f>
        <v/>
      </c>
      <c r="D21" s="11">
        <f>IFERROR(INDEX(Tiering!$M$5:$M$120,MATCH($A21,Tiering!$A$5:$A$120,0)),"")</f>
        <v/>
      </c>
      <c r="E21" s="15" t="n"/>
      <c r="F21" s="16">
        <f>IF(OR($E21="",$D21=""),"",IF($D21="annually",EDATE($E21,12),IF($D21="every 2 years",EDATE($E21,24),"")))</f>
        <v/>
      </c>
      <c r="G21" s="11">
        <f>IF($F21="","",IF($F21&lt;TODAY(),"overdue",IF($F21&lt;TODAY()+60,"due in 60 days","on plan")))</f>
        <v/>
      </c>
      <c r="H21" s="10" t="n"/>
    </row>
    <row r="22">
      <c r="A22" s="10" t="n"/>
      <c r="B22" s="11">
        <f>IFERROR(INDEX(Register!$B$5:$B$120,MATCH($A22,Register!$A$5:$A$120,0)),"")</f>
        <v/>
      </c>
      <c r="C22" s="11">
        <f>IFERROR(INDEX(Tiering!$N$5:$N$120,MATCH($A22,Tiering!$A$5:$A$120,0)),"")</f>
        <v/>
      </c>
      <c r="D22" s="11">
        <f>IFERROR(INDEX(Tiering!$M$5:$M$120,MATCH($A22,Tiering!$A$5:$A$120,0)),"")</f>
        <v/>
      </c>
      <c r="E22" s="15" t="n"/>
      <c r="F22" s="16">
        <f>IF(OR($E22="",$D22=""),"",IF($D22="annually",EDATE($E22,12),IF($D22="every 2 years",EDATE($E22,24),"")))</f>
        <v/>
      </c>
      <c r="G22" s="11">
        <f>IF($F22="","",IF($F22&lt;TODAY(),"overdue",IF($F22&lt;TODAY()+60,"due in 60 days","on plan")))</f>
        <v/>
      </c>
      <c r="H22" s="10" t="n"/>
    </row>
    <row r="23">
      <c r="A23" s="10" t="n"/>
      <c r="B23" s="11">
        <f>IFERROR(INDEX(Register!$B$5:$B$120,MATCH($A23,Register!$A$5:$A$120,0)),"")</f>
        <v/>
      </c>
      <c r="C23" s="11">
        <f>IFERROR(INDEX(Tiering!$N$5:$N$120,MATCH($A23,Tiering!$A$5:$A$120,0)),"")</f>
        <v/>
      </c>
      <c r="D23" s="11">
        <f>IFERROR(INDEX(Tiering!$M$5:$M$120,MATCH($A23,Tiering!$A$5:$A$120,0)),"")</f>
        <v/>
      </c>
      <c r="E23" s="15" t="n"/>
      <c r="F23" s="16">
        <f>IF(OR($E23="",$D23=""),"",IF($D23="annually",EDATE($E23,12),IF($D23="every 2 years",EDATE($E23,24),"")))</f>
        <v/>
      </c>
      <c r="G23" s="11">
        <f>IF($F23="","",IF($F23&lt;TODAY(),"overdue",IF($F23&lt;TODAY()+60,"due in 60 days","on plan")))</f>
        <v/>
      </c>
      <c r="H23" s="10" t="n"/>
    </row>
    <row r="24">
      <c r="A24" s="10" t="n"/>
      <c r="B24" s="11">
        <f>IFERROR(INDEX(Register!$B$5:$B$120,MATCH($A24,Register!$A$5:$A$120,0)),"")</f>
        <v/>
      </c>
      <c r="C24" s="11">
        <f>IFERROR(INDEX(Tiering!$N$5:$N$120,MATCH($A24,Tiering!$A$5:$A$120,0)),"")</f>
        <v/>
      </c>
      <c r="D24" s="11">
        <f>IFERROR(INDEX(Tiering!$M$5:$M$120,MATCH($A24,Tiering!$A$5:$A$120,0)),"")</f>
        <v/>
      </c>
      <c r="E24" s="15" t="n"/>
      <c r="F24" s="16">
        <f>IF(OR($E24="",$D24=""),"",IF($D24="annually",EDATE($E24,12),IF($D24="every 2 years",EDATE($E24,24),"")))</f>
        <v/>
      </c>
      <c r="G24" s="11">
        <f>IF($F24="","",IF($F24&lt;TODAY(),"overdue",IF($F24&lt;TODAY()+60,"due in 60 days","on plan")))</f>
        <v/>
      </c>
      <c r="H24" s="10" t="n"/>
    </row>
    <row r="25">
      <c r="A25" s="10" t="n"/>
      <c r="B25" s="11">
        <f>IFERROR(INDEX(Register!$B$5:$B$120,MATCH($A25,Register!$A$5:$A$120,0)),"")</f>
        <v/>
      </c>
      <c r="C25" s="11">
        <f>IFERROR(INDEX(Tiering!$N$5:$N$120,MATCH($A25,Tiering!$A$5:$A$120,0)),"")</f>
        <v/>
      </c>
      <c r="D25" s="11">
        <f>IFERROR(INDEX(Tiering!$M$5:$M$120,MATCH($A25,Tiering!$A$5:$A$120,0)),"")</f>
        <v/>
      </c>
      <c r="E25" s="15" t="n"/>
      <c r="F25" s="16">
        <f>IF(OR($E25="",$D25=""),"",IF($D25="annually",EDATE($E25,12),IF($D25="every 2 years",EDATE($E25,24),"")))</f>
        <v/>
      </c>
      <c r="G25" s="11">
        <f>IF($F25="","",IF($F25&lt;TODAY(),"overdue",IF($F25&lt;TODAY()+60,"due in 60 days","on plan")))</f>
        <v/>
      </c>
      <c r="H25" s="10" t="n"/>
    </row>
    <row r="26">
      <c r="A26" s="10" t="n"/>
      <c r="B26" s="11">
        <f>IFERROR(INDEX(Register!$B$5:$B$120,MATCH($A26,Register!$A$5:$A$120,0)),"")</f>
        <v/>
      </c>
      <c r="C26" s="11">
        <f>IFERROR(INDEX(Tiering!$N$5:$N$120,MATCH($A26,Tiering!$A$5:$A$120,0)),"")</f>
        <v/>
      </c>
      <c r="D26" s="11">
        <f>IFERROR(INDEX(Tiering!$M$5:$M$120,MATCH($A26,Tiering!$A$5:$A$120,0)),"")</f>
        <v/>
      </c>
      <c r="E26" s="15" t="n"/>
      <c r="F26" s="16">
        <f>IF(OR($E26="",$D26=""),"",IF($D26="annually",EDATE($E26,12),IF($D26="every 2 years",EDATE($E26,24),"")))</f>
        <v/>
      </c>
      <c r="G26" s="11">
        <f>IF($F26="","",IF($F26&lt;TODAY(),"overdue",IF($F26&lt;TODAY()+60,"due in 60 days","on plan")))</f>
        <v/>
      </c>
      <c r="H26" s="10" t="n"/>
    </row>
    <row r="27">
      <c r="A27" s="10" t="n"/>
      <c r="B27" s="11">
        <f>IFERROR(INDEX(Register!$B$5:$B$120,MATCH($A27,Register!$A$5:$A$120,0)),"")</f>
        <v/>
      </c>
      <c r="C27" s="11">
        <f>IFERROR(INDEX(Tiering!$N$5:$N$120,MATCH($A27,Tiering!$A$5:$A$120,0)),"")</f>
        <v/>
      </c>
      <c r="D27" s="11">
        <f>IFERROR(INDEX(Tiering!$M$5:$M$120,MATCH($A27,Tiering!$A$5:$A$120,0)),"")</f>
        <v/>
      </c>
      <c r="E27" s="15" t="n"/>
      <c r="F27" s="16">
        <f>IF(OR($E27="",$D27=""),"",IF($D27="annually",EDATE($E27,12),IF($D27="every 2 years",EDATE($E27,24),"")))</f>
        <v/>
      </c>
      <c r="G27" s="11">
        <f>IF($F27="","",IF($F27&lt;TODAY(),"overdue",IF($F27&lt;TODAY()+60,"due in 60 days","on plan")))</f>
        <v/>
      </c>
      <c r="H27" s="10" t="n"/>
    </row>
    <row r="28">
      <c r="A28" s="10" t="n"/>
      <c r="B28" s="11">
        <f>IFERROR(INDEX(Register!$B$5:$B$120,MATCH($A28,Register!$A$5:$A$120,0)),"")</f>
        <v/>
      </c>
      <c r="C28" s="11">
        <f>IFERROR(INDEX(Tiering!$N$5:$N$120,MATCH($A28,Tiering!$A$5:$A$120,0)),"")</f>
        <v/>
      </c>
      <c r="D28" s="11">
        <f>IFERROR(INDEX(Tiering!$M$5:$M$120,MATCH($A28,Tiering!$A$5:$A$120,0)),"")</f>
        <v/>
      </c>
      <c r="E28" s="15" t="n"/>
      <c r="F28" s="16">
        <f>IF(OR($E28="",$D28=""),"",IF($D28="annually",EDATE($E28,12),IF($D28="every 2 years",EDATE($E28,24),"")))</f>
        <v/>
      </c>
      <c r="G28" s="11">
        <f>IF($F28="","",IF($F28&lt;TODAY(),"overdue",IF($F28&lt;TODAY()+60,"due in 60 days","on plan")))</f>
        <v/>
      </c>
      <c r="H28" s="10" t="n"/>
    </row>
    <row r="29">
      <c r="A29" s="10" t="n"/>
      <c r="B29" s="11">
        <f>IFERROR(INDEX(Register!$B$5:$B$120,MATCH($A29,Register!$A$5:$A$120,0)),"")</f>
        <v/>
      </c>
      <c r="C29" s="11">
        <f>IFERROR(INDEX(Tiering!$N$5:$N$120,MATCH($A29,Tiering!$A$5:$A$120,0)),"")</f>
        <v/>
      </c>
      <c r="D29" s="11">
        <f>IFERROR(INDEX(Tiering!$M$5:$M$120,MATCH($A29,Tiering!$A$5:$A$120,0)),"")</f>
        <v/>
      </c>
      <c r="E29" s="15" t="n"/>
      <c r="F29" s="16">
        <f>IF(OR($E29="",$D29=""),"",IF($D29="annually",EDATE($E29,12),IF($D29="every 2 years",EDATE($E29,24),"")))</f>
        <v/>
      </c>
      <c r="G29" s="11">
        <f>IF($F29="","",IF($F29&lt;TODAY(),"overdue",IF($F29&lt;TODAY()+60,"due in 60 days","on plan")))</f>
        <v/>
      </c>
      <c r="H29" s="10" t="n"/>
    </row>
    <row r="30">
      <c r="A30" s="10" t="n"/>
      <c r="B30" s="11">
        <f>IFERROR(INDEX(Register!$B$5:$B$120,MATCH($A30,Register!$A$5:$A$120,0)),"")</f>
        <v/>
      </c>
      <c r="C30" s="11">
        <f>IFERROR(INDEX(Tiering!$N$5:$N$120,MATCH($A30,Tiering!$A$5:$A$120,0)),"")</f>
        <v/>
      </c>
      <c r="D30" s="11">
        <f>IFERROR(INDEX(Tiering!$M$5:$M$120,MATCH($A30,Tiering!$A$5:$A$120,0)),"")</f>
        <v/>
      </c>
      <c r="E30" s="15" t="n"/>
      <c r="F30" s="16">
        <f>IF(OR($E30="",$D30=""),"",IF($D30="annually",EDATE($E30,12),IF($D30="every 2 years",EDATE($E30,24),"")))</f>
        <v/>
      </c>
      <c r="G30" s="11">
        <f>IF($F30="","",IF($F30&lt;TODAY(),"overdue",IF($F30&lt;TODAY()+60,"due in 60 days","on plan")))</f>
        <v/>
      </c>
      <c r="H30" s="10" t="n"/>
    </row>
    <row r="31">
      <c r="A31" s="10" t="n"/>
      <c r="B31" s="11">
        <f>IFERROR(INDEX(Register!$B$5:$B$120,MATCH($A31,Register!$A$5:$A$120,0)),"")</f>
        <v/>
      </c>
      <c r="C31" s="11">
        <f>IFERROR(INDEX(Tiering!$N$5:$N$120,MATCH($A31,Tiering!$A$5:$A$120,0)),"")</f>
        <v/>
      </c>
      <c r="D31" s="11">
        <f>IFERROR(INDEX(Tiering!$M$5:$M$120,MATCH($A31,Tiering!$A$5:$A$120,0)),"")</f>
        <v/>
      </c>
      <c r="E31" s="15" t="n"/>
      <c r="F31" s="16">
        <f>IF(OR($E31="",$D31=""),"",IF($D31="annually",EDATE($E31,12),IF($D31="every 2 years",EDATE($E31,24),"")))</f>
        <v/>
      </c>
      <c r="G31" s="11">
        <f>IF($F31="","",IF($F31&lt;TODAY(),"overdue",IF($F31&lt;TODAY()+60,"due in 60 days","on plan")))</f>
        <v/>
      </c>
      <c r="H31" s="10" t="n"/>
    </row>
    <row r="32">
      <c r="A32" s="10" t="n"/>
      <c r="B32" s="11">
        <f>IFERROR(INDEX(Register!$B$5:$B$120,MATCH($A32,Register!$A$5:$A$120,0)),"")</f>
        <v/>
      </c>
      <c r="C32" s="11">
        <f>IFERROR(INDEX(Tiering!$N$5:$N$120,MATCH($A32,Tiering!$A$5:$A$120,0)),"")</f>
        <v/>
      </c>
      <c r="D32" s="11">
        <f>IFERROR(INDEX(Tiering!$M$5:$M$120,MATCH($A32,Tiering!$A$5:$A$120,0)),"")</f>
        <v/>
      </c>
      <c r="E32" s="15" t="n"/>
      <c r="F32" s="16">
        <f>IF(OR($E32="",$D32=""),"",IF($D32="annually",EDATE($E32,12),IF($D32="every 2 years",EDATE($E32,24),"")))</f>
        <v/>
      </c>
      <c r="G32" s="11">
        <f>IF($F32="","",IF($F32&lt;TODAY(),"overdue",IF($F32&lt;TODAY()+60,"due in 60 days","on plan")))</f>
        <v/>
      </c>
      <c r="H32" s="10" t="n"/>
    </row>
    <row r="33">
      <c r="A33" s="10" t="n"/>
      <c r="B33" s="11">
        <f>IFERROR(INDEX(Register!$B$5:$B$120,MATCH($A33,Register!$A$5:$A$120,0)),"")</f>
        <v/>
      </c>
      <c r="C33" s="11">
        <f>IFERROR(INDEX(Tiering!$N$5:$N$120,MATCH($A33,Tiering!$A$5:$A$120,0)),"")</f>
        <v/>
      </c>
      <c r="D33" s="11">
        <f>IFERROR(INDEX(Tiering!$M$5:$M$120,MATCH($A33,Tiering!$A$5:$A$120,0)),"")</f>
        <v/>
      </c>
      <c r="E33" s="15" t="n"/>
      <c r="F33" s="16">
        <f>IF(OR($E33="",$D33=""),"",IF($D33="annually",EDATE($E33,12),IF($D33="every 2 years",EDATE($E33,24),"")))</f>
        <v/>
      </c>
      <c r="G33" s="11">
        <f>IF($F33="","",IF($F33&lt;TODAY(),"overdue",IF($F33&lt;TODAY()+60,"due in 60 days","on plan")))</f>
        <v/>
      </c>
      <c r="H33" s="10" t="n"/>
    </row>
    <row r="34">
      <c r="A34" s="10" t="n"/>
      <c r="B34" s="11">
        <f>IFERROR(INDEX(Register!$B$5:$B$120,MATCH($A34,Register!$A$5:$A$120,0)),"")</f>
        <v/>
      </c>
      <c r="C34" s="11">
        <f>IFERROR(INDEX(Tiering!$N$5:$N$120,MATCH($A34,Tiering!$A$5:$A$120,0)),"")</f>
        <v/>
      </c>
      <c r="D34" s="11">
        <f>IFERROR(INDEX(Tiering!$M$5:$M$120,MATCH($A34,Tiering!$A$5:$A$120,0)),"")</f>
        <v/>
      </c>
      <c r="E34" s="15" t="n"/>
      <c r="F34" s="16">
        <f>IF(OR($E34="",$D34=""),"",IF($D34="annually",EDATE($E34,12),IF($D34="every 2 years",EDATE($E34,24),"")))</f>
        <v/>
      </c>
      <c r="G34" s="11">
        <f>IF($F34="","",IF($F34&lt;TODAY(),"overdue",IF($F34&lt;TODAY()+60,"due in 60 days","on plan")))</f>
        <v/>
      </c>
      <c r="H34" s="10" t="n"/>
    </row>
    <row r="35">
      <c r="A35" s="10" t="n"/>
      <c r="B35" s="11">
        <f>IFERROR(INDEX(Register!$B$5:$B$120,MATCH($A35,Register!$A$5:$A$120,0)),"")</f>
        <v/>
      </c>
      <c r="C35" s="11">
        <f>IFERROR(INDEX(Tiering!$N$5:$N$120,MATCH($A35,Tiering!$A$5:$A$120,0)),"")</f>
        <v/>
      </c>
      <c r="D35" s="11">
        <f>IFERROR(INDEX(Tiering!$M$5:$M$120,MATCH($A35,Tiering!$A$5:$A$120,0)),"")</f>
        <v/>
      </c>
      <c r="E35" s="15" t="n"/>
      <c r="F35" s="16">
        <f>IF(OR($E35="",$D35=""),"",IF($D35="annually",EDATE($E35,12),IF($D35="every 2 years",EDATE($E35,24),"")))</f>
        <v/>
      </c>
      <c r="G35" s="11">
        <f>IF($F35="","",IF($F35&lt;TODAY(),"overdue",IF($F35&lt;TODAY()+60,"due in 60 days","on plan")))</f>
        <v/>
      </c>
      <c r="H35" s="10" t="n"/>
    </row>
    <row r="36">
      <c r="A36" s="10" t="n"/>
      <c r="B36" s="11">
        <f>IFERROR(INDEX(Register!$B$5:$B$120,MATCH($A36,Register!$A$5:$A$120,0)),"")</f>
        <v/>
      </c>
      <c r="C36" s="11">
        <f>IFERROR(INDEX(Tiering!$N$5:$N$120,MATCH($A36,Tiering!$A$5:$A$120,0)),"")</f>
        <v/>
      </c>
      <c r="D36" s="11">
        <f>IFERROR(INDEX(Tiering!$M$5:$M$120,MATCH($A36,Tiering!$A$5:$A$120,0)),"")</f>
        <v/>
      </c>
      <c r="E36" s="15" t="n"/>
      <c r="F36" s="16">
        <f>IF(OR($E36="",$D36=""),"",IF($D36="annually",EDATE($E36,12),IF($D36="every 2 years",EDATE($E36,24),"")))</f>
        <v/>
      </c>
      <c r="G36" s="11">
        <f>IF($F36="","",IF($F36&lt;TODAY(),"overdue",IF($F36&lt;TODAY()+60,"due in 60 days","on plan")))</f>
        <v/>
      </c>
      <c r="H36" s="10" t="n"/>
    </row>
    <row r="37">
      <c r="A37" s="10" t="n"/>
      <c r="B37" s="11">
        <f>IFERROR(INDEX(Register!$B$5:$B$120,MATCH($A37,Register!$A$5:$A$120,0)),"")</f>
        <v/>
      </c>
      <c r="C37" s="11">
        <f>IFERROR(INDEX(Tiering!$N$5:$N$120,MATCH($A37,Tiering!$A$5:$A$120,0)),"")</f>
        <v/>
      </c>
      <c r="D37" s="11">
        <f>IFERROR(INDEX(Tiering!$M$5:$M$120,MATCH($A37,Tiering!$A$5:$A$120,0)),"")</f>
        <v/>
      </c>
      <c r="E37" s="15" t="n"/>
      <c r="F37" s="16">
        <f>IF(OR($E37="",$D37=""),"",IF($D37="annually",EDATE($E37,12),IF($D37="every 2 years",EDATE($E37,24),"")))</f>
        <v/>
      </c>
      <c r="G37" s="11">
        <f>IF($F37="","",IF($F37&lt;TODAY(),"overdue",IF($F37&lt;TODAY()+60,"due in 60 days","on plan")))</f>
        <v/>
      </c>
      <c r="H37" s="10" t="n"/>
    </row>
    <row r="38">
      <c r="A38" s="10" t="n"/>
      <c r="B38" s="11">
        <f>IFERROR(INDEX(Register!$B$5:$B$120,MATCH($A38,Register!$A$5:$A$120,0)),"")</f>
        <v/>
      </c>
      <c r="C38" s="11">
        <f>IFERROR(INDEX(Tiering!$N$5:$N$120,MATCH($A38,Tiering!$A$5:$A$120,0)),"")</f>
        <v/>
      </c>
      <c r="D38" s="11">
        <f>IFERROR(INDEX(Tiering!$M$5:$M$120,MATCH($A38,Tiering!$A$5:$A$120,0)),"")</f>
        <v/>
      </c>
      <c r="E38" s="15" t="n"/>
      <c r="F38" s="16">
        <f>IF(OR($E38="",$D38=""),"",IF($D38="annually",EDATE($E38,12),IF($D38="every 2 years",EDATE($E38,24),"")))</f>
        <v/>
      </c>
      <c r="G38" s="11">
        <f>IF($F38="","",IF($F38&lt;TODAY(),"overdue",IF($F38&lt;TODAY()+60,"due in 60 days","on plan")))</f>
        <v/>
      </c>
      <c r="H38" s="10" t="n"/>
    </row>
    <row r="39">
      <c r="A39" s="10" t="n"/>
      <c r="B39" s="11">
        <f>IFERROR(INDEX(Register!$B$5:$B$120,MATCH($A39,Register!$A$5:$A$120,0)),"")</f>
        <v/>
      </c>
      <c r="C39" s="11">
        <f>IFERROR(INDEX(Tiering!$N$5:$N$120,MATCH($A39,Tiering!$A$5:$A$120,0)),"")</f>
        <v/>
      </c>
      <c r="D39" s="11">
        <f>IFERROR(INDEX(Tiering!$M$5:$M$120,MATCH($A39,Tiering!$A$5:$A$120,0)),"")</f>
        <v/>
      </c>
      <c r="E39" s="15" t="n"/>
      <c r="F39" s="16">
        <f>IF(OR($E39="",$D39=""),"",IF($D39="annually",EDATE($E39,12),IF($D39="every 2 years",EDATE($E39,24),"")))</f>
        <v/>
      </c>
      <c r="G39" s="11">
        <f>IF($F39="","",IF($F39&lt;TODAY(),"overdue",IF($F39&lt;TODAY()+60,"due in 60 days","on plan")))</f>
        <v/>
      </c>
      <c r="H39" s="10" t="n"/>
    </row>
    <row r="40">
      <c r="A40" s="10" t="n"/>
      <c r="B40" s="11">
        <f>IFERROR(INDEX(Register!$B$5:$B$120,MATCH($A40,Register!$A$5:$A$120,0)),"")</f>
        <v/>
      </c>
      <c r="C40" s="11">
        <f>IFERROR(INDEX(Tiering!$N$5:$N$120,MATCH($A40,Tiering!$A$5:$A$120,0)),"")</f>
        <v/>
      </c>
      <c r="D40" s="11">
        <f>IFERROR(INDEX(Tiering!$M$5:$M$120,MATCH($A40,Tiering!$A$5:$A$120,0)),"")</f>
        <v/>
      </c>
      <c r="E40" s="15" t="n"/>
      <c r="F40" s="16">
        <f>IF(OR($E40="",$D40=""),"",IF($D40="annually",EDATE($E40,12),IF($D40="every 2 years",EDATE($E40,24),"")))</f>
        <v/>
      </c>
      <c r="G40" s="11">
        <f>IF($F40="","",IF($F40&lt;TODAY(),"overdue",IF($F40&lt;TODAY()+60,"due in 60 days","on plan")))</f>
        <v/>
      </c>
      <c r="H40" s="10" t="n"/>
    </row>
    <row r="41">
      <c r="A41" s="10" t="n"/>
      <c r="B41" s="11">
        <f>IFERROR(INDEX(Register!$B$5:$B$120,MATCH($A41,Register!$A$5:$A$120,0)),"")</f>
        <v/>
      </c>
      <c r="C41" s="11">
        <f>IFERROR(INDEX(Tiering!$N$5:$N$120,MATCH($A41,Tiering!$A$5:$A$120,0)),"")</f>
        <v/>
      </c>
      <c r="D41" s="11">
        <f>IFERROR(INDEX(Tiering!$M$5:$M$120,MATCH($A41,Tiering!$A$5:$A$120,0)),"")</f>
        <v/>
      </c>
      <c r="E41" s="15" t="n"/>
      <c r="F41" s="16">
        <f>IF(OR($E41="",$D41=""),"",IF($D41="annually",EDATE($E41,12),IF($D41="every 2 years",EDATE($E41,24),"")))</f>
        <v/>
      </c>
      <c r="G41" s="11">
        <f>IF($F41="","",IF($F41&lt;TODAY(),"overdue",IF($F41&lt;TODAY()+60,"due in 60 days","on plan")))</f>
        <v/>
      </c>
      <c r="H41" s="10" t="n"/>
    </row>
    <row r="42">
      <c r="A42" s="10" t="n"/>
      <c r="B42" s="11">
        <f>IFERROR(INDEX(Register!$B$5:$B$120,MATCH($A42,Register!$A$5:$A$120,0)),"")</f>
        <v/>
      </c>
      <c r="C42" s="11">
        <f>IFERROR(INDEX(Tiering!$N$5:$N$120,MATCH($A42,Tiering!$A$5:$A$120,0)),"")</f>
        <v/>
      </c>
      <c r="D42" s="11">
        <f>IFERROR(INDEX(Tiering!$M$5:$M$120,MATCH($A42,Tiering!$A$5:$A$120,0)),"")</f>
        <v/>
      </c>
      <c r="E42" s="15" t="n"/>
      <c r="F42" s="16">
        <f>IF(OR($E42="",$D42=""),"",IF($D42="annually",EDATE($E42,12),IF($D42="every 2 years",EDATE($E42,24),"")))</f>
        <v/>
      </c>
      <c r="G42" s="11">
        <f>IF($F42="","",IF($F42&lt;TODAY(),"overdue",IF($F42&lt;TODAY()+60,"due in 60 days","on plan")))</f>
        <v/>
      </c>
      <c r="H42" s="10" t="n"/>
    </row>
    <row r="43">
      <c r="A43" s="10" t="n"/>
      <c r="B43" s="11">
        <f>IFERROR(INDEX(Register!$B$5:$B$120,MATCH($A43,Register!$A$5:$A$120,0)),"")</f>
        <v/>
      </c>
      <c r="C43" s="11">
        <f>IFERROR(INDEX(Tiering!$N$5:$N$120,MATCH($A43,Tiering!$A$5:$A$120,0)),"")</f>
        <v/>
      </c>
      <c r="D43" s="11">
        <f>IFERROR(INDEX(Tiering!$M$5:$M$120,MATCH($A43,Tiering!$A$5:$A$120,0)),"")</f>
        <v/>
      </c>
      <c r="E43" s="15" t="n"/>
      <c r="F43" s="16">
        <f>IF(OR($E43="",$D43=""),"",IF($D43="annually",EDATE($E43,12),IF($D43="every 2 years",EDATE($E43,24),"")))</f>
        <v/>
      </c>
      <c r="G43" s="11">
        <f>IF($F43="","",IF($F43&lt;TODAY(),"overdue",IF($F43&lt;TODAY()+60,"due in 60 days","on plan")))</f>
        <v/>
      </c>
      <c r="H43" s="10" t="n"/>
    </row>
    <row r="44">
      <c r="A44" s="10" t="n"/>
      <c r="B44" s="11">
        <f>IFERROR(INDEX(Register!$B$5:$B$120,MATCH($A44,Register!$A$5:$A$120,0)),"")</f>
        <v/>
      </c>
      <c r="C44" s="11">
        <f>IFERROR(INDEX(Tiering!$N$5:$N$120,MATCH($A44,Tiering!$A$5:$A$120,0)),"")</f>
        <v/>
      </c>
      <c r="D44" s="11">
        <f>IFERROR(INDEX(Tiering!$M$5:$M$120,MATCH($A44,Tiering!$A$5:$A$120,0)),"")</f>
        <v/>
      </c>
      <c r="E44" s="15" t="n"/>
      <c r="F44" s="16">
        <f>IF(OR($E44="",$D44=""),"",IF($D44="annually",EDATE($E44,12),IF($D44="every 2 years",EDATE($E44,24),"")))</f>
        <v/>
      </c>
      <c r="G44" s="11">
        <f>IF($F44="","",IF($F44&lt;TODAY(),"overdue",IF($F44&lt;TODAY()+60,"due in 60 days","on plan")))</f>
        <v/>
      </c>
      <c r="H44" s="10" t="n"/>
    </row>
    <row r="45">
      <c r="A45" s="10" t="n"/>
      <c r="B45" s="11">
        <f>IFERROR(INDEX(Register!$B$5:$B$120,MATCH($A45,Register!$A$5:$A$120,0)),"")</f>
        <v/>
      </c>
      <c r="C45" s="11">
        <f>IFERROR(INDEX(Tiering!$N$5:$N$120,MATCH($A45,Tiering!$A$5:$A$120,0)),"")</f>
        <v/>
      </c>
      <c r="D45" s="11">
        <f>IFERROR(INDEX(Tiering!$M$5:$M$120,MATCH($A45,Tiering!$A$5:$A$120,0)),"")</f>
        <v/>
      </c>
      <c r="E45" s="15" t="n"/>
      <c r="F45" s="16">
        <f>IF(OR($E45="",$D45=""),"",IF($D45="annually",EDATE($E45,12),IF($D45="every 2 years",EDATE($E45,24),"")))</f>
        <v/>
      </c>
      <c r="G45" s="11">
        <f>IF($F45="","",IF($F45&lt;TODAY(),"overdue",IF($F45&lt;TODAY()+60,"due in 60 days","on plan")))</f>
        <v/>
      </c>
      <c r="H45" s="10" t="n"/>
    </row>
    <row r="46">
      <c r="A46" s="10" t="n"/>
      <c r="B46" s="11">
        <f>IFERROR(INDEX(Register!$B$5:$B$120,MATCH($A46,Register!$A$5:$A$120,0)),"")</f>
        <v/>
      </c>
      <c r="C46" s="11">
        <f>IFERROR(INDEX(Tiering!$N$5:$N$120,MATCH($A46,Tiering!$A$5:$A$120,0)),"")</f>
        <v/>
      </c>
      <c r="D46" s="11">
        <f>IFERROR(INDEX(Tiering!$M$5:$M$120,MATCH($A46,Tiering!$A$5:$A$120,0)),"")</f>
        <v/>
      </c>
      <c r="E46" s="15" t="n"/>
      <c r="F46" s="16">
        <f>IF(OR($E46="",$D46=""),"",IF($D46="annually",EDATE($E46,12),IF($D46="every 2 years",EDATE($E46,24),"")))</f>
        <v/>
      </c>
      <c r="G46" s="11">
        <f>IF($F46="","",IF($F46&lt;TODAY(),"overdue",IF($F46&lt;TODAY()+60,"due in 60 days","on plan")))</f>
        <v/>
      </c>
      <c r="H46" s="10" t="n"/>
    </row>
    <row r="47">
      <c r="A47" s="10" t="n"/>
      <c r="B47" s="11">
        <f>IFERROR(INDEX(Register!$B$5:$B$120,MATCH($A47,Register!$A$5:$A$120,0)),"")</f>
        <v/>
      </c>
      <c r="C47" s="11">
        <f>IFERROR(INDEX(Tiering!$N$5:$N$120,MATCH($A47,Tiering!$A$5:$A$120,0)),"")</f>
        <v/>
      </c>
      <c r="D47" s="11">
        <f>IFERROR(INDEX(Tiering!$M$5:$M$120,MATCH($A47,Tiering!$A$5:$A$120,0)),"")</f>
        <v/>
      </c>
      <c r="E47" s="15" t="n"/>
      <c r="F47" s="16">
        <f>IF(OR($E47="",$D47=""),"",IF($D47="annually",EDATE($E47,12),IF($D47="every 2 years",EDATE($E47,24),"")))</f>
        <v/>
      </c>
      <c r="G47" s="11">
        <f>IF($F47="","",IF($F47&lt;TODAY(),"overdue",IF($F47&lt;TODAY()+60,"due in 60 days","on plan")))</f>
        <v/>
      </c>
      <c r="H47" s="10" t="n"/>
    </row>
    <row r="48">
      <c r="A48" s="10" t="n"/>
      <c r="B48" s="11">
        <f>IFERROR(INDEX(Register!$B$5:$B$120,MATCH($A48,Register!$A$5:$A$120,0)),"")</f>
        <v/>
      </c>
      <c r="C48" s="11">
        <f>IFERROR(INDEX(Tiering!$N$5:$N$120,MATCH($A48,Tiering!$A$5:$A$120,0)),"")</f>
        <v/>
      </c>
      <c r="D48" s="11">
        <f>IFERROR(INDEX(Tiering!$M$5:$M$120,MATCH($A48,Tiering!$A$5:$A$120,0)),"")</f>
        <v/>
      </c>
      <c r="E48" s="15" t="n"/>
      <c r="F48" s="16">
        <f>IF(OR($E48="",$D48=""),"",IF($D48="annually",EDATE($E48,12),IF($D48="every 2 years",EDATE($E48,24),"")))</f>
        <v/>
      </c>
      <c r="G48" s="11">
        <f>IF($F48="","",IF($F48&lt;TODAY(),"overdue",IF($F48&lt;TODAY()+60,"due in 60 days","on plan")))</f>
        <v/>
      </c>
      <c r="H48" s="10" t="n"/>
    </row>
    <row r="49">
      <c r="A49" s="10" t="n"/>
      <c r="B49" s="11">
        <f>IFERROR(INDEX(Register!$B$5:$B$120,MATCH($A49,Register!$A$5:$A$120,0)),"")</f>
        <v/>
      </c>
      <c r="C49" s="11">
        <f>IFERROR(INDEX(Tiering!$N$5:$N$120,MATCH($A49,Tiering!$A$5:$A$120,0)),"")</f>
        <v/>
      </c>
      <c r="D49" s="11">
        <f>IFERROR(INDEX(Tiering!$M$5:$M$120,MATCH($A49,Tiering!$A$5:$A$120,0)),"")</f>
        <v/>
      </c>
      <c r="E49" s="15" t="n"/>
      <c r="F49" s="16">
        <f>IF(OR($E49="",$D49=""),"",IF($D49="annually",EDATE($E49,12),IF($D49="every 2 years",EDATE($E49,24),"")))</f>
        <v/>
      </c>
      <c r="G49" s="11">
        <f>IF($F49="","",IF($F49&lt;TODAY(),"overdue",IF($F49&lt;TODAY()+60,"due in 60 days","on plan")))</f>
        <v/>
      </c>
      <c r="H49" s="10" t="n"/>
    </row>
    <row r="50">
      <c r="A50" s="10" t="n"/>
      <c r="B50" s="11">
        <f>IFERROR(INDEX(Register!$B$5:$B$120,MATCH($A50,Register!$A$5:$A$120,0)),"")</f>
        <v/>
      </c>
      <c r="C50" s="11">
        <f>IFERROR(INDEX(Tiering!$N$5:$N$120,MATCH($A50,Tiering!$A$5:$A$120,0)),"")</f>
        <v/>
      </c>
      <c r="D50" s="11">
        <f>IFERROR(INDEX(Tiering!$M$5:$M$120,MATCH($A50,Tiering!$A$5:$A$120,0)),"")</f>
        <v/>
      </c>
      <c r="E50" s="15" t="n"/>
      <c r="F50" s="16">
        <f>IF(OR($E50="",$D50=""),"",IF($D50="annually",EDATE($E50,12),IF($D50="every 2 years",EDATE($E50,24),"")))</f>
        <v/>
      </c>
      <c r="G50" s="11">
        <f>IF($F50="","",IF($F50&lt;TODAY(),"overdue",IF($F50&lt;TODAY()+60,"due in 60 days","on plan")))</f>
        <v/>
      </c>
      <c r="H50" s="10" t="n"/>
    </row>
    <row r="51">
      <c r="A51" s="10" t="n"/>
      <c r="B51" s="11">
        <f>IFERROR(INDEX(Register!$B$5:$B$120,MATCH($A51,Register!$A$5:$A$120,0)),"")</f>
        <v/>
      </c>
      <c r="C51" s="11">
        <f>IFERROR(INDEX(Tiering!$N$5:$N$120,MATCH($A51,Tiering!$A$5:$A$120,0)),"")</f>
        <v/>
      </c>
      <c r="D51" s="11">
        <f>IFERROR(INDEX(Tiering!$M$5:$M$120,MATCH($A51,Tiering!$A$5:$A$120,0)),"")</f>
        <v/>
      </c>
      <c r="E51" s="15" t="n"/>
      <c r="F51" s="16">
        <f>IF(OR($E51="",$D51=""),"",IF($D51="annually",EDATE($E51,12),IF($D51="every 2 years",EDATE($E51,24),"")))</f>
        <v/>
      </c>
      <c r="G51" s="11">
        <f>IF($F51="","",IF($F51&lt;TODAY(),"overdue",IF($F51&lt;TODAY()+60,"due in 60 days","on plan")))</f>
        <v/>
      </c>
      <c r="H51" s="10" t="n"/>
    </row>
    <row r="52">
      <c r="A52" s="10" t="n"/>
      <c r="B52" s="11">
        <f>IFERROR(INDEX(Register!$B$5:$B$120,MATCH($A52,Register!$A$5:$A$120,0)),"")</f>
        <v/>
      </c>
      <c r="C52" s="11">
        <f>IFERROR(INDEX(Tiering!$N$5:$N$120,MATCH($A52,Tiering!$A$5:$A$120,0)),"")</f>
        <v/>
      </c>
      <c r="D52" s="11">
        <f>IFERROR(INDEX(Tiering!$M$5:$M$120,MATCH($A52,Tiering!$A$5:$A$120,0)),"")</f>
        <v/>
      </c>
      <c r="E52" s="15" t="n"/>
      <c r="F52" s="16">
        <f>IF(OR($E52="",$D52=""),"",IF($D52="annually",EDATE($E52,12),IF($D52="every 2 years",EDATE($E52,24),"")))</f>
        <v/>
      </c>
      <c r="G52" s="11">
        <f>IF($F52="","",IF($F52&lt;TODAY(),"overdue",IF($F52&lt;TODAY()+60,"due in 60 days","on plan")))</f>
        <v/>
      </c>
      <c r="H52" s="10" t="n"/>
    </row>
    <row r="53">
      <c r="A53" s="10" t="n"/>
      <c r="B53" s="11">
        <f>IFERROR(INDEX(Register!$B$5:$B$120,MATCH($A53,Register!$A$5:$A$120,0)),"")</f>
        <v/>
      </c>
      <c r="C53" s="11">
        <f>IFERROR(INDEX(Tiering!$N$5:$N$120,MATCH($A53,Tiering!$A$5:$A$120,0)),"")</f>
        <v/>
      </c>
      <c r="D53" s="11">
        <f>IFERROR(INDEX(Tiering!$M$5:$M$120,MATCH($A53,Tiering!$A$5:$A$120,0)),"")</f>
        <v/>
      </c>
      <c r="E53" s="15" t="n"/>
      <c r="F53" s="16">
        <f>IF(OR($E53="",$D53=""),"",IF($D53="annually",EDATE($E53,12),IF($D53="every 2 years",EDATE($E53,24),"")))</f>
        <v/>
      </c>
      <c r="G53" s="11">
        <f>IF($F53="","",IF($F53&lt;TODAY(),"overdue",IF($F53&lt;TODAY()+60,"due in 60 days","on plan")))</f>
        <v/>
      </c>
      <c r="H53" s="10" t="n"/>
    </row>
    <row r="54">
      <c r="A54" s="10" t="n"/>
      <c r="B54" s="11">
        <f>IFERROR(INDEX(Register!$B$5:$B$120,MATCH($A54,Register!$A$5:$A$120,0)),"")</f>
        <v/>
      </c>
      <c r="C54" s="11">
        <f>IFERROR(INDEX(Tiering!$N$5:$N$120,MATCH($A54,Tiering!$A$5:$A$120,0)),"")</f>
        <v/>
      </c>
      <c r="D54" s="11">
        <f>IFERROR(INDEX(Tiering!$M$5:$M$120,MATCH($A54,Tiering!$A$5:$A$120,0)),"")</f>
        <v/>
      </c>
      <c r="E54" s="15" t="n"/>
      <c r="F54" s="16">
        <f>IF(OR($E54="",$D54=""),"",IF($D54="annually",EDATE($E54,12),IF($D54="every 2 years",EDATE($E54,24),"")))</f>
        <v/>
      </c>
      <c r="G54" s="11">
        <f>IF($F54="","",IF($F54&lt;TODAY(),"overdue",IF($F54&lt;TODAY()+60,"due in 60 days","on plan")))</f>
        <v/>
      </c>
      <c r="H54" s="10" t="n"/>
    </row>
    <row r="55">
      <c r="A55" s="10" t="n"/>
      <c r="B55" s="11">
        <f>IFERROR(INDEX(Register!$B$5:$B$120,MATCH($A55,Register!$A$5:$A$120,0)),"")</f>
        <v/>
      </c>
      <c r="C55" s="11">
        <f>IFERROR(INDEX(Tiering!$N$5:$N$120,MATCH($A55,Tiering!$A$5:$A$120,0)),"")</f>
        <v/>
      </c>
      <c r="D55" s="11">
        <f>IFERROR(INDEX(Tiering!$M$5:$M$120,MATCH($A55,Tiering!$A$5:$A$120,0)),"")</f>
        <v/>
      </c>
      <c r="E55" s="15" t="n"/>
      <c r="F55" s="16">
        <f>IF(OR($E55="",$D55=""),"",IF($D55="annually",EDATE($E55,12),IF($D55="every 2 years",EDATE($E55,24),"")))</f>
        <v/>
      </c>
      <c r="G55" s="11">
        <f>IF($F55="","",IF($F55&lt;TODAY(),"overdue",IF($F55&lt;TODAY()+60,"due in 60 days","on plan")))</f>
        <v/>
      </c>
      <c r="H55" s="10" t="n"/>
    </row>
    <row r="56">
      <c r="A56" s="10" t="n"/>
      <c r="B56" s="11">
        <f>IFERROR(INDEX(Register!$B$5:$B$120,MATCH($A56,Register!$A$5:$A$120,0)),"")</f>
        <v/>
      </c>
      <c r="C56" s="11">
        <f>IFERROR(INDEX(Tiering!$N$5:$N$120,MATCH($A56,Tiering!$A$5:$A$120,0)),"")</f>
        <v/>
      </c>
      <c r="D56" s="11">
        <f>IFERROR(INDEX(Tiering!$M$5:$M$120,MATCH($A56,Tiering!$A$5:$A$120,0)),"")</f>
        <v/>
      </c>
      <c r="E56" s="15" t="n"/>
      <c r="F56" s="16">
        <f>IF(OR($E56="",$D56=""),"",IF($D56="annually",EDATE($E56,12),IF($D56="every 2 years",EDATE($E56,24),"")))</f>
        <v/>
      </c>
      <c r="G56" s="11">
        <f>IF($F56="","",IF($F56&lt;TODAY(),"overdue",IF($F56&lt;TODAY()+60,"due in 60 days","on plan")))</f>
        <v/>
      </c>
      <c r="H56" s="10" t="n"/>
    </row>
    <row r="57">
      <c r="A57" s="10" t="n"/>
      <c r="B57" s="11">
        <f>IFERROR(INDEX(Register!$B$5:$B$120,MATCH($A57,Register!$A$5:$A$120,0)),"")</f>
        <v/>
      </c>
      <c r="C57" s="11">
        <f>IFERROR(INDEX(Tiering!$N$5:$N$120,MATCH($A57,Tiering!$A$5:$A$120,0)),"")</f>
        <v/>
      </c>
      <c r="D57" s="11">
        <f>IFERROR(INDEX(Tiering!$M$5:$M$120,MATCH($A57,Tiering!$A$5:$A$120,0)),"")</f>
        <v/>
      </c>
      <c r="E57" s="15" t="n"/>
      <c r="F57" s="16">
        <f>IF(OR($E57="",$D57=""),"",IF($D57="annually",EDATE($E57,12),IF($D57="every 2 years",EDATE($E57,24),"")))</f>
        <v/>
      </c>
      <c r="G57" s="11">
        <f>IF($F57="","",IF($F57&lt;TODAY(),"overdue",IF($F57&lt;TODAY()+60,"due in 60 days","on plan")))</f>
        <v/>
      </c>
      <c r="H57" s="10" t="n"/>
    </row>
    <row r="58">
      <c r="A58" s="10" t="n"/>
      <c r="B58" s="11">
        <f>IFERROR(INDEX(Register!$B$5:$B$120,MATCH($A58,Register!$A$5:$A$120,0)),"")</f>
        <v/>
      </c>
      <c r="C58" s="11">
        <f>IFERROR(INDEX(Tiering!$N$5:$N$120,MATCH($A58,Tiering!$A$5:$A$120,0)),"")</f>
        <v/>
      </c>
      <c r="D58" s="11">
        <f>IFERROR(INDEX(Tiering!$M$5:$M$120,MATCH($A58,Tiering!$A$5:$A$120,0)),"")</f>
        <v/>
      </c>
      <c r="E58" s="15" t="n"/>
      <c r="F58" s="16">
        <f>IF(OR($E58="",$D58=""),"",IF($D58="annually",EDATE($E58,12),IF($D58="every 2 years",EDATE($E58,24),"")))</f>
        <v/>
      </c>
      <c r="G58" s="11">
        <f>IF($F58="","",IF($F58&lt;TODAY(),"overdue",IF($F58&lt;TODAY()+60,"due in 60 days","on plan")))</f>
        <v/>
      </c>
      <c r="H58" s="10" t="n"/>
    </row>
    <row r="59">
      <c r="A59" s="10" t="n"/>
      <c r="B59" s="11">
        <f>IFERROR(INDEX(Register!$B$5:$B$120,MATCH($A59,Register!$A$5:$A$120,0)),"")</f>
        <v/>
      </c>
      <c r="C59" s="11">
        <f>IFERROR(INDEX(Tiering!$N$5:$N$120,MATCH($A59,Tiering!$A$5:$A$120,0)),"")</f>
        <v/>
      </c>
      <c r="D59" s="11">
        <f>IFERROR(INDEX(Tiering!$M$5:$M$120,MATCH($A59,Tiering!$A$5:$A$120,0)),"")</f>
        <v/>
      </c>
      <c r="E59" s="15" t="n"/>
      <c r="F59" s="16">
        <f>IF(OR($E59="",$D59=""),"",IF($D59="annually",EDATE($E59,12),IF($D59="every 2 years",EDATE($E59,24),"")))</f>
        <v/>
      </c>
      <c r="G59" s="11">
        <f>IF($F59="","",IF($F59&lt;TODAY(),"overdue",IF($F59&lt;TODAY()+60,"due in 60 days","on plan")))</f>
        <v/>
      </c>
      <c r="H59" s="10" t="n"/>
    </row>
    <row r="60">
      <c r="A60" s="10" t="n"/>
      <c r="B60" s="11">
        <f>IFERROR(INDEX(Register!$B$5:$B$120,MATCH($A60,Register!$A$5:$A$120,0)),"")</f>
        <v/>
      </c>
      <c r="C60" s="11">
        <f>IFERROR(INDEX(Tiering!$N$5:$N$120,MATCH($A60,Tiering!$A$5:$A$120,0)),"")</f>
        <v/>
      </c>
      <c r="D60" s="11">
        <f>IFERROR(INDEX(Tiering!$M$5:$M$120,MATCH($A60,Tiering!$A$5:$A$120,0)),"")</f>
        <v/>
      </c>
      <c r="E60" s="15" t="n"/>
      <c r="F60" s="16">
        <f>IF(OR($E60="",$D60=""),"",IF($D60="annually",EDATE($E60,12),IF($D60="every 2 years",EDATE($E60,24),"")))</f>
        <v/>
      </c>
      <c r="G60" s="11">
        <f>IF($F60="","",IF($F60&lt;TODAY(),"overdue",IF($F60&lt;TODAY()+60,"due in 60 days","on plan")))</f>
        <v/>
      </c>
      <c r="H60" s="10" t="n"/>
    </row>
    <row r="61">
      <c r="A61" s="10" t="n"/>
      <c r="B61" s="11">
        <f>IFERROR(INDEX(Register!$B$5:$B$120,MATCH($A61,Register!$A$5:$A$120,0)),"")</f>
        <v/>
      </c>
      <c r="C61" s="11">
        <f>IFERROR(INDEX(Tiering!$N$5:$N$120,MATCH($A61,Tiering!$A$5:$A$120,0)),"")</f>
        <v/>
      </c>
      <c r="D61" s="11">
        <f>IFERROR(INDEX(Tiering!$M$5:$M$120,MATCH($A61,Tiering!$A$5:$A$120,0)),"")</f>
        <v/>
      </c>
      <c r="E61" s="15" t="n"/>
      <c r="F61" s="16">
        <f>IF(OR($E61="",$D61=""),"",IF($D61="annually",EDATE($E61,12),IF($D61="every 2 years",EDATE($E61,24),"")))</f>
        <v/>
      </c>
      <c r="G61" s="11">
        <f>IF($F61="","",IF($F61&lt;TODAY(),"overdue",IF($F61&lt;TODAY()+60,"due in 60 days","on plan")))</f>
        <v/>
      </c>
      <c r="H61" s="10" t="n"/>
    </row>
    <row r="62">
      <c r="A62" s="10" t="n"/>
      <c r="B62" s="11">
        <f>IFERROR(INDEX(Register!$B$5:$B$120,MATCH($A62,Register!$A$5:$A$120,0)),"")</f>
        <v/>
      </c>
      <c r="C62" s="11">
        <f>IFERROR(INDEX(Tiering!$N$5:$N$120,MATCH($A62,Tiering!$A$5:$A$120,0)),"")</f>
        <v/>
      </c>
      <c r="D62" s="11">
        <f>IFERROR(INDEX(Tiering!$M$5:$M$120,MATCH($A62,Tiering!$A$5:$A$120,0)),"")</f>
        <v/>
      </c>
      <c r="E62" s="15" t="n"/>
      <c r="F62" s="16">
        <f>IF(OR($E62="",$D62=""),"",IF($D62="annually",EDATE($E62,12),IF($D62="every 2 years",EDATE($E62,24),"")))</f>
        <v/>
      </c>
      <c r="G62" s="11">
        <f>IF($F62="","",IF($F62&lt;TODAY(),"overdue",IF($F62&lt;TODAY()+60,"due in 60 days","on plan")))</f>
        <v/>
      </c>
      <c r="H62" s="10" t="n"/>
    </row>
    <row r="63">
      <c r="A63" s="10" t="n"/>
      <c r="B63" s="11">
        <f>IFERROR(INDEX(Register!$B$5:$B$120,MATCH($A63,Register!$A$5:$A$120,0)),"")</f>
        <v/>
      </c>
      <c r="C63" s="11">
        <f>IFERROR(INDEX(Tiering!$N$5:$N$120,MATCH($A63,Tiering!$A$5:$A$120,0)),"")</f>
        <v/>
      </c>
      <c r="D63" s="11">
        <f>IFERROR(INDEX(Tiering!$M$5:$M$120,MATCH($A63,Tiering!$A$5:$A$120,0)),"")</f>
        <v/>
      </c>
      <c r="E63" s="15" t="n"/>
      <c r="F63" s="16">
        <f>IF(OR($E63="",$D63=""),"",IF($D63="annually",EDATE($E63,12),IF($D63="every 2 years",EDATE($E63,24),"")))</f>
        <v/>
      </c>
      <c r="G63" s="11">
        <f>IF($F63="","",IF($F63&lt;TODAY(),"overdue",IF($F63&lt;TODAY()+60,"due in 60 days","on plan")))</f>
        <v/>
      </c>
      <c r="H63" s="10" t="n"/>
    </row>
    <row r="64">
      <c r="A64" s="10" t="n"/>
      <c r="B64" s="11">
        <f>IFERROR(INDEX(Register!$B$5:$B$120,MATCH($A64,Register!$A$5:$A$120,0)),"")</f>
        <v/>
      </c>
      <c r="C64" s="11">
        <f>IFERROR(INDEX(Tiering!$N$5:$N$120,MATCH($A64,Tiering!$A$5:$A$120,0)),"")</f>
        <v/>
      </c>
      <c r="D64" s="11">
        <f>IFERROR(INDEX(Tiering!$M$5:$M$120,MATCH($A64,Tiering!$A$5:$A$120,0)),"")</f>
        <v/>
      </c>
      <c r="E64" s="15" t="n"/>
      <c r="F64" s="16">
        <f>IF(OR($E64="",$D64=""),"",IF($D64="annually",EDATE($E64,12),IF($D64="every 2 years",EDATE($E64,24),"")))</f>
        <v/>
      </c>
      <c r="G64" s="11">
        <f>IF($F64="","",IF($F64&lt;TODAY(),"overdue",IF($F64&lt;TODAY()+60,"due in 60 days","on plan")))</f>
        <v/>
      </c>
      <c r="H64" s="10" t="n"/>
    </row>
    <row r="65">
      <c r="A65" s="10" t="n"/>
      <c r="B65" s="11">
        <f>IFERROR(INDEX(Register!$B$5:$B$120,MATCH($A65,Register!$A$5:$A$120,0)),"")</f>
        <v/>
      </c>
      <c r="C65" s="11">
        <f>IFERROR(INDEX(Tiering!$N$5:$N$120,MATCH($A65,Tiering!$A$5:$A$120,0)),"")</f>
        <v/>
      </c>
      <c r="D65" s="11">
        <f>IFERROR(INDEX(Tiering!$M$5:$M$120,MATCH($A65,Tiering!$A$5:$A$120,0)),"")</f>
        <v/>
      </c>
      <c r="E65" s="15" t="n"/>
      <c r="F65" s="16">
        <f>IF(OR($E65="",$D65=""),"",IF($D65="annually",EDATE($E65,12),IF($D65="every 2 years",EDATE($E65,24),"")))</f>
        <v/>
      </c>
      <c r="G65" s="11">
        <f>IF($F65="","",IF($F65&lt;TODAY(),"overdue",IF($F65&lt;TODAY()+60,"due in 60 days","on plan")))</f>
        <v/>
      </c>
      <c r="H65" s="10" t="n"/>
    </row>
    <row r="66">
      <c r="A66" s="10" t="n"/>
      <c r="B66" s="11">
        <f>IFERROR(INDEX(Register!$B$5:$B$120,MATCH($A66,Register!$A$5:$A$120,0)),"")</f>
        <v/>
      </c>
      <c r="C66" s="11">
        <f>IFERROR(INDEX(Tiering!$N$5:$N$120,MATCH($A66,Tiering!$A$5:$A$120,0)),"")</f>
        <v/>
      </c>
      <c r="D66" s="11">
        <f>IFERROR(INDEX(Tiering!$M$5:$M$120,MATCH($A66,Tiering!$A$5:$A$120,0)),"")</f>
        <v/>
      </c>
      <c r="E66" s="15" t="n"/>
      <c r="F66" s="16">
        <f>IF(OR($E66="",$D66=""),"",IF($D66="annually",EDATE($E66,12),IF($D66="every 2 years",EDATE($E66,24),"")))</f>
        <v/>
      </c>
      <c r="G66" s="11">
        <f>IF($F66="","",IF($F66&lt;TODAY(),"overdue",IF($F66&lt;TODAY()+60,"due in 60 days","on plan")))</f>
        <v/>
      </c>
      <c r="H66" s="10" t="n"/>
    </row>
    <row r="67">
      <c r="A67" s="10" t="n"/>
      <c r="B67" s="11">
        <f>IFERROR(INDEX(Register!$B$5:$B$120,MATCH($A67,Register!$A$5:$A$120,0)),"")</f>
        <v/>
      </c>
      <c r="C67" s="11">
        <f>IFERROR(INDEX(Tiering!$N$5:$N$120,MATCH($A67,Tiering!$A$5:$A$120,0)),"")</f>
        <v/>
      </c>
      <c r="D67" s="11">
        <f>IFERROR(INDEX(Tiering!$M$5:$M$120,MATCH($A67,Tiering!$A$5:$A$120,0)),"")</f>
        <v/>
      </c>
      <c r="E67" s="15" t="n"/>
      <c r="F67" s="16">
        <f>IF(OR($E67="",$D67=""),"",IF($D67="annually",EDATE($E67,12),IF($D67="every 2 years",EDATE($E67,24),"")))</f>
        <v/>
      </c>
      <c r="G67" s="11">
        <f>IF($F67="","",IF($F67&lt;TODAY(),"overdue",IF($F67&lt;TODAY()+60,"due in 60 days","on plan")))</f>
        <v/>
      </c>
      <c r="H67" s="10" t="n"/>
    </row>
    <row r="68">
      <c r="A68" s="10" t="n"/>
      <c r="B68" s="11">
        <f>IFERROR(INDEX(Register!$B$5:$B$120,MATCH($A68,Register!$A$5:$A$120,0)),"")</f>
        <v/>
      </c>
      <c r="C68" s="11">
        <f>IFERROR(INDEX(Tiering!$N$5:$N$120,MATCH($A68,Tiering!$A$5:$A$120,0)),"")</f>
        <v/>
      </c>
      <c r="D68" s="11">
        <f>IFERROR(INDEX(Tiering!$M$5:$M$120,MATCH($A68,Tiering!$A$5:$A$120,0)),"")</f>
        <v/>
      </c>
      <c r="E68" s="15" t="n"/>
      <c r="F68" s="16">
        <f>IF(OR($E68="",$D68=""),"",IF($D68="annually",EDATE($E68,12),IF($D68="every 2 years",EDATE($E68,24),"")))</f>
        <v/>
      </c>
      <c r="G68" s="11">
        <f>IF($F68="","",IF($F68&lt;TODAY(),"overdue",IF($F68&lt;TODAY()+60,"due in 60 days","on plan")))</f>
        <v/>
      </c>
      <c r="H68" s="10" t="n"/>
    </row>
    <row r="69">
      <c r="A69" s="10" t="n"/>
      <c r="B69" s="11">
        <f>IFERROR(INDEX(Register!$B$5:$B$120,MATCH($A69,Register!$A$5:$A$120,0)),"")</f>
        <v/>
      </c>
      <c r="C69" s="11">
        <f>IFERROR(INDEX(Tiering!$N$5:$N$120,MATCH($A69,Tiering!$A$5:$A$120,0)),"")</f>
        <v/>
      </c>
      <c r="D69" s="11">
        <f>IFERROR(INDEX(Tiering!$M$5:$M$120,MATCH($A69,Tiering!$A$5:$A$120,0)),"")</f>
        <v/>
      </c>
      <c r="E69" s="15" t="n"/>
      <c r="F69" s="16">
        <f>IF(OR($E69="",$D69=""),"",IF($D69="annually",EDATE($E69,12),IF($D69="every 2 years",EDATE($E69,24),"")))</f>
        <v/>
      </c>
      <c r="G69" s="11">
        <f>IF($F69="","",IF($F69&lt;TODAY(),"overdue",IF($F69&lt;TODAY()+60,"due in 60 days","on plan")))</f>
        <v/>
      </c>
      <c r="H69" s="10" t="n"/>
    </row>
    <row r="70">
      <c r="A70" s="10" t="n"/>
      <c r="B70" s="11">
        <f>IFERROR(INDEX(Register!$B$5:$B$120,MATCH($A70,Register!$A$5:$A$120,0)),"")</f>
        <v/>
      </c>
      <c r="C70" s="11">
        <f>IFERROR(INDEX(Tiering!$N$5:$N$120,MATCH($A70,Tiering!$A$5:$A$120,0)),"")</f>
        <v/>
      </c>
      <c r="D70" s="11">
        <f>IFERROR(INDEX(Tiering!$M$5:$M$120,MATCH($A70,Tiering!$A$5:$A$120,0)),"")</f>
        <v/>
      </c>
      <c r="E70" s="15" t="n"/>
      <c r="F70" s="16">
        <f>IF(OR($E70="",$D70=""),"",IF($D70="annually",EDATE($E70,12),IF($D70="every 2 years",EDATE($E70,24),"")))</f>
        <v/>
      </c>
      <c r="G70" s="11">
        <f>IF($F70="","",IF($F70&lt;TODAY(),"overdue",IF($F70&lt;TODAY()+60,"due in 60 days","on plan")))</f>
        <v/>
      </c>
      <c r="H70" s="10" t="n"/>
    </row>
    <row r="71">
      <c r="A71" s="10" t="n"/>
      <c r="B71" s="11">
        <f>IFERROR(INDEX(Register!$B$5:$B$120,MATCH($A71,Register!$A$5:$A$120,0)),"")</f>
        <v/>
      </c>
      <c r="C71" s="11">
        <f>IFERROR(INDEX(Tiering!$N$5:$N$120,MATCH($A71,Tiering!$A$5:$A$120,0)),"")</f>
        <v/>
      </c>
      <c r="D71" s="11">
        <f>IFERROR(INDEX(Tiering!$M$5:$M$120,MATCH($A71,Tiering!$A$5:$A$120,0)),"")</f>
        <v/>
      </c>
      <c r="E71" s="15" t="n"/>
      <c r="F71" s="16">
        <f>IF(OR($E71="",$D71=""),"",IF($D71="annually",EDATE($E71,12),IF($D71="every 2 years",EDATE($E71,24),"")))</f>
        <v/>
      </c>
      <c r="G71" s="11">
        <f>IF($F71="","",IF($F71&lt;TODAY(),"overdue",IF($F71&lt;TODAY()+60,"due in 60 days","on plan")))</f>
        <v/>
      </c>
      <c r="H71" s="10" t="n"/>
    </row>
    <row r="72">
      <c r="A72" s="10" t="n"/>
      <c r="B72" s="11">
        <f>IFERROR(INDEX(Register!$B$5:$B$120,MATCH($A72,Register!$A$5:$A$120,0)),"")</f>
        <v/>
      </c>
      <c r="C72" s="11">
        <f>IFERROR(INDEX(Tiering!$N$5:$N$120,MATCH($A72,Tiering!$A$5:$A$120,0)),"")</f>
        <v/>
      </c>
      <c r="D72" s="11">
        <f>IFERROR(INDEX(Tiering!$M$5:$M$120,MATCH($A72,Tiering!$A$5:$A$120,0)),"")</f>
        <v/>
      </c>
      <c r="E72" s="15" t="n"/>
      <c r="F72" s="16">
        <f>IF(OR($E72="",$D72=""),"",IF($D72="annually",EDATE($E72,12),IF($D72="every 2 years",EDATE($E72,24),"")))</f>
        <v/>
      </c>
      <c r="G72" s="11">
        <f>IF($F72="","",IF($F72&lt;TODAY(),"overdue",IF($F72&lt;TODAY()+60,"due in 60 days","on plan")))</f>
        <v/>
      </c>
      <c r="H72" s="10" t="n"/>
    </row>
    <row r="73">
      <c r="A73" s="10" t="n"/>
      <c r="B73" s="11">
        <f>IFERROR(INDEX(Register!$B$5:$B$120,MATCH($A73,Register!$A$5:$A$120,0)),"")</f>
        <v/>
      </c>
      <c r="C73" s="11">
        <f>IFERROR(INDEX(Tiering!$N$5:$N$120,MATCH($A73,Tiering!$A$5:$A$120,0)),"")</f>
        <v/>
      </c>
      <c r="D73" s="11">
        <f>IFERROR(INDEX(Tiering!$M$5:$M$120,MATCH($A73,Tiering!$A$5:$A$120,0)),"")</f>
        <v/>
      </c>
      <c r="E73" s="15" t="n"/>
      <c r="F73" s="16">
        <f>IF(OR($E73="",$D73=""),"",IF($D73="annually",EDATE($E73,12),IF($D73="every 2 years",EDATE($E73,24),"")))</f>
        <v/>
      </c>
      <c r="G73" s="11">
        <f>IF($F73="","",IF($F73&lt;TODAY(),"overdue",IF($F73&lt;TODAY()+60,"due in 60 days","on plan")))</f>
        <v/>
      </c>
      <c r="H73" s="10" t="n"/>
    </row>
    <row r="74">
      <c r="A74" s="10" t="n"/>
      <c r="B74" s="11">
        <f>IFERROR(INDEX(Register!$B$5:$B$120,MATCH($A74,Register!$A$5:$A$120,0)),"")</f>
        <v/>
      </c>
      <c r="C74" s="11">
        <f>IFERROR(INDEX(Tiering!$N$5:$N$120,MATCH($A74,Tiering!$A$5:$A$120,0)),"")</f>
        <v/>
      </c>
      <c r="D74" s="11">
        <f>IFERROR(INDEX(Tiering!$M$5:$M$120,MATCH($A74,Tiering!$A$5:$A$120,0)),"")</f>
        <v/>
      </c>
      <c r="E74" s="15" t="n"/>
      <c r="F74" s="16">
        <f>IF(OR($E74="",$D74=""),"",IF($D74="annually",EDATE($E74,12),IF($D74="every 2 years",EDATE($E74,24),"")))</f>
        <v/>
      </c>
      <c r="G74" s="11">
        <f>IF($F74="","",IF($F74&lt;TODAY(),"overdue",IF($F74&lt;TODAY()+60,"due in 60 days","on plan")))</f>
        <v/>
      </c>
      <c r="H74" s="10" t="n"/>
    </row>
    <row r="75">
      <c r="A75" s="10" t="n"/>
      <c r="B75" s="11">
        <f>IFERROR(INDEX(Register!$B$5:$B$120,MATCH($A75,Register!$A$5:$A$120,0)),"")</f>
        <v/>
      </c>
      <c r="C75" s="11">
        <f>IFERROR(INDEX(Tiering!$N$5:$N$120,MATCH($A75,Tiering!$A$5:$A$120,0)),"")</f>
        <v/>
      </c>
      <c r="D75" s="11">
        <f>IFERROR(INDEX(Tiering!$M$5:$M$120,MATCH($A75,Tiering!$A$5:$A$120,0)),"")</f>
        <v/>
      </c>
      <c r="E75" s="15" t="n"/>
      <c r="F75" s="16">
        <f>IF(OR($E75="",$D75=""),"",IF($D75="annually",EDATE($E75,12),IF($D75="every 2 years",EDATE($E75,24),"")))</f>
        <v/>
      </c>
      <c r="G75" s="11">
        <f>IF($F75="","",IF($F75&lt;TODAY(),"overdue",IF($F75&lt;TODAY()+60,"due in 60 days","on plan")))</f>
        <v/>
      </c>
      <c r="H75" s="10" t="n"/>
    </row>
    <row r="76">
      <c r="A76" s="10" t="n"/>
      <c r="B76" s="11">
        <f>IFERROR(INDEX(Register!$B$5:$B$120,MATCH($A76,Register!$A$5:$A$120,0)),"")</f>
        <v/>
      </c>
      <c r="C76" s="11">
        <f>IFERROR(INDEX(Tiering!$N$5:$N$120,MATCH($A76,Tiering!$A$5:$A$120,0)),"")</f>
        <v/>
      </c>
      <c r="D76" s="11">
        <f>IFERROR(INDEX(Tiering!$M$5:$M$120,MATCH($A76,Tiering!$A$5:$A$120,0)),"")</f>
        <v/>
      </c>
      <c r="E76" s="15" t="n"/>
      <c r="F76" s="16">
        <f>IF(OR($E76="",$D76=""),"",IF($D76="annually",EDATE($E76,12),IF($D76="every 2 years",EDATE($E76,24),"")))</f>
        <v/>
      </c>
      <c r="G76" s="11">
        <f>IF($F76="","",IF($F76&lt;TODAY(),"overdue",IF($F76&lt;TODAY()+60,"due in 60 days","on plan")))</f>
        <v/>
      </c>
      <c r="H76" s="10" t="n"/>
    </row>
    <row r="77">
      <c r="A77" s="10" t="n"/>
      <c r="B77" s="11">
        <f>IFERROR(INDEX(Register!$B$5:$B$120,MATCH($A77,Register!$A$5:$A$120,0)),"")</f>
        <v/>
      </c>
      <c r="C77" s="11">
        <f>IFERROR(INDEX(Tiering!$N$5:$N$120,MATCH($A77,Tiering!$A$5:$A$120,0)),"")</f>
        <v/>
      </c>
      <c r="D77" s="11">
        <f>IFERROR(INDEX(Tiering!$M$5:$M$120,MATCH($A77,Tiering!$A$5:$A$120,0)),"")</f>
        <v/>
      </c>
      <c r="E77" s="15" t="n"/>
      <c r="F77" s="16">
        <f>IF(OR($E77="",$D77=""),"",IF($D77="annually",EDATE($E77,12),IF($D77="every 2 years",EDATE($E77,24),"")))</f>
        <v/>
      </c>
      <c r="G77" s="11">
        <f>IF($F77="","",IF($F77&lt;TODAY(),"overdue",IF($F77&lt;TODAY()+60,"due in 60 days","on plan")))</f>
        <v/>
      </c>
      <c r="H77" s="10" t="n"/>
    </row>
    <row r="78">
      <c r="A78" s="10" t="n"/>
      <c r="B78" s="11">
        <f>IFERROR(INDEX(Register!$B$5:$B$120,MATCH($A78,Register!$A$5:$A$120,0)),"")</f>
        <v/>
      </c>
      <c r="C78" s="11">
        <f>IFERROR(INDEX(Tiering!$N$5:$N$120,MATCH($A78,Tiering!$A$5:$A$120,0)),"")</f>
        <v/>
      </c>
      <c r="D78" s="11">
        <f>IFERROR(INDEX(Tiering!$M$5:$M$120,MATCH($A78,Tiering!$A$5:$A$120,0)),"")</f>
        <v/>
      </c>
      <c r="E78" s="15" t="n"/>
      <c r="F78" s="16">
        <f>IF(OR($E78="",$D78=""),"",IF($D78="annually",EDATE($E78,12),IF($D78="every 2 years",EDATE($E78,24),"")))</f>
        <v/>
      </c>
      <c r="G78" s="11">
        <f>IF($F78="","",IF($F78&lt;TODAY(),"overdue",IF($F78&lt;TODAY()+60,"due in 60 days","on plan")))</f>
        <v/>
      </c>
      <c r="H78" s="10" t="n"/>
    </row>
    <row r="79">
      <c r="A79" s="10" t="n"/>
      <c r="B79" s="11">
        <f>IFERROR(INDEX(Register!$B$5:$B$120,MATCH($A79,Register!$A$5:$A$120,0)),"")</f>
        <v/>
      </c>
      <c r="C79" s="11">
        <f>IFERROR(INDEX(Tiering!$N$5:$N$120,MATCH($A79,Tiering!$A$5:$A$120,0)),"")</f>
        <v/>
      </c>
      <c r="D79" s="11">
        <f>IFERROR(INDEX(Tiering!$M$5:$M$120,MATCH($A79,Tiering!$A$5:$A$120,0)),"")</f>
        <v/>
      </c>
      <c r="E79" s="15" t="n"/>
      <c r="F79" s="16">
        <f>IF(OR($E79="",$D79=""),"",IF($D79="annually",EDATE($E79,12),IF($D79="every 2 years",EDATE($E79,24),"")))</f>
        <v/>
      </c>
      <c r="G79" s="11">
        <f>IF($F79="","",IF($F79&lt;TODAY(),"overdue",IF($F79&lt;TODAY()+60,"due in 60 days","on plan")))</f>
        <v/>
      </c>
      <c r="H79" s="10" t="n"/>
    </row>
    <row r="80">
      <c r="A80" s="10" t="n"/>
      <c r="B80" s="11">
        <f>IFERROR(INDEX(Register!$B$5:$B$120,MATCH($A80,Register!$A$5:$A$120,0)),"")</f>
        <v/>
      </c>
      <c r="C80" s="11">
        <f>IFERROR(INDEX(Tiering!$N$5:$N$120,MATCH($A80,Tiering!$A$5:$A$120,0)),"")</f>
        <v/>
      </c>
      <c r="D80" s="11">
        <f>IFERROR(INDEX(Tiering!$M$5:$M$120,MATCH($A80,Tiering!$A$5:$A$120,0)),"")</f>
        <v/>
      </c>
      <c r="E80" s="15" t="n"/>
      <c r="F80" s="16">
        <f>IF(OR($E80="",$D80=""),"",IF($D80="annually",EDATE($E80,12),IF($D80="every 2 years",EDATE($E80,24),"")))</f>
        <v/>
      </c>
      <c r="G80" s="11">
        <f>IF($F80="","",IF($F80&lt;TODAY(),"overdue",IF($F80&lt;TODAY()+60,"due in 60 days","on plan")))</f>
        <v/>
      </c>
      <c r="H80" s="10" t="n"/>
    </row>
    <row r="81">
      <c r="A81" s="10" t="n"/>
      <c r="B81" s="11">
        <f>IFERROR(INDEX(Register!$B$5:$B$120,MATCH($A81,Register!$A$5:$A$120,0)),"")</f>
        <v/>
      </c>
      <c r="C81" s="11">
        <f>IFERROR(INDEX(Tiering!$N$5:$N$120,MATCH($A81,Tiering!$A$5:$A$120,0)),"")</f>
        <v/>
      </c>
      <c r="D81" s="11">
        <f>IFERROR(INDEX(Tiering!$M$5:$M$120,MATCH($A81,Tiering!$A$5:$A$120,0)),"")</f>
        <v/>
      </c>
      <c r="E81" s="15" t="n"/>
      <c r="F81" s="16">
        <f>IF(OR($E81="",$D81=""),"",IF($D81="annually",EDATE($E81,12),IF($D81="every 2 years",EDATE($E81,24),"")))</f>
        <v/>
      </c>
      <c r="G81" s="11">
        <f>IF($F81="","",IF($F81&lt;TODAY(),"overdue",IF($F81&lt;TODAY()+60,"due in 60 days","on plan")))</f>
        <v/>
      </c>
      <c r="H81" s="10" t="n"/>
    </row>
    <row r="82">
      <c r="A82" s="10" t="n"/>
      <c r="B82" s="11">
        <f>IFERROR(INDEX(Register!$B$5:$B$120,MATCH($A82,Register!$A$5:$A$120,0)),"")</f>
        <v/>
      </c>
      <c r="C82" s="11">
        <f>IFERROR(INDEX(Tiering!$N$5:$N$120,MATCH($A82,Tiering!$A$5:$A$120,0)),"")</f>
        <v/>
      </c>
      <c r="D82" s="11">
        <f>IFERROR(INDEX(Tiering!$M$5:$M$120,MATCH($A82,Tiering!$A$5:$A$120,0)),"")</f>
        <v/>
      </c>
      <c r="E82" s="15" t="n"/>
      <c r="F82" s="16">
        <f>IF(OR($E82="",$D82=""),"",IF($D82="annually",EDATE($E82,12),IF($D82="every 2 years",EDATE($E82,24),"")))</f>
        <v/>
      </c>
      <c r="G82" s="11">
        <f>IF($F82="","",IF($F82&lt;TODAY(),"overdue",IF($F82&lt;TODAY()+60,"due in 60 days","on plan")))</f>
        <v/>
      </c>
      <c r="H82" s="10" t="n"/>
    </row>
    <row r="83">
      <c r="A83" s="10" t="n"/>
      <c r="B83" s="11">
        <f>IFERROR(INDEX(Register!$B$5:$B$120,MATCH($A83,Register!$A$5:$A$120,0)),"")</f>
        <v/>
      </c>
      <c r="C83" s="11">
        <f>IFERROR(INDEX(Tiering!$N$5:$N$120,MATCH($A83,Tiering!$A$5:$A$120,0)),"")</f>
        <v/>
      </c>
      <c r="D83" s="11">
        <f>IFERROR(INDEX(Tiering!$M$5:$M$120,MATCH($A83,Tiering!$A$5:$A$120,0)),"")</f>
        <v/>
      </c>
      <c r="E83" s="15" t="n"/>
      <c r="F83" s="16">
        <f>IF(OR($E83="",$D83=""),"",IF($D83="annually",EDATE($E83,12),IF($D83="every 2 years",EDATE($E83,24),"")))</f>
        <v/>
      </c>
      <c r="G83" s="11">
        <f>IF($F83="","",IF($F83&lt;TODAY(),"overdue",IF($F83&lt;TODAY()+60,"due in 60 days","on plan")))</f>
        <v/>
      </c>
      <c r="H83" s="10" t="n"/>
    </row>
    <row r="84">
      <c r="A84" s="10" t="n"/>
      <c r="B84" s="11">
        <f>IFERROR(INDEX(Register!$B$5:$B$120,MATCH($A84,Register!$A$5:$A$120,0)),"")</f>
        <v/>
      </c>
      <c r="C84" s="11">
        <f>IFERROR(INDEX(Tiering!$N$5:$N$120,MATCH($A84,Tiering!$A$5:$A$120,0)),"")</f>
        <v/>
      </c>
      <c r="D84" s="11">
        <f>IFERROR(INDEX(Tiering!$M$5:$M$120,MATCH($A84,Tiering!$A$5:$A$120,0)),"")</f>
        <v/>
      </c>
      <c r="E84" s="15" t="n"/>
      <c r="F84" s="16">
        <f>IF(OR($E84="",$D84=""),"",IF($D84="annually",EDATE($E84,12),IF($D84="every 2 years",EDATE($E84,24),"")))</f>
        <v/>
      </c>
      <c r="G84" s="11">
        <f>IF($F84="","",IF($F84&lt;TODAY(),"overdue",IF($F84&lt;TODAY()+60,"due in 60 days","on plan")))</f>
        <v/>
      </c>
      <c r="H84" s="10" t="n"/>
    </row>
    <row r="85">
      <c r="A85" s="10" t="n"/>
      <c r="B85" s="11">
        <f>IFERROR(INDEX(Register!$B$5:$B$120,MATCH($A85,Register!$A$5:$A$120,0)),"")</f>
        <v/>
      </c>
      <c r="C85" s="11">
        <f>IFERROR(INDEX(Tiering!$N$5:$N$120,MATCH($A85,Tiering!$A$5:$A$120,0)),"")</f>
        <v/>
      </c>
      <c r="D85" s="11">
        <f>IFERROR(INDEX(Tiering!$M$5:$M$120,MATCH($A85,Tiering!$A$5:$A$120,0)),"")</f>
        <v/>
      </c>
      <c r="E85" s="15" t="n"/>
      <c r="F85" s="16">
        <f>IF(OR($E85="",$D85=""),"",IF($D85="annually",EDATE($E85,12),IF($D85="every 2 years",EDATE($E85,24),"")))</f>
        <v/>
      </c>
      <c r="G85" s="11">
        <f>IF($F85="","",IF($F85&lt;TODAY(),"overdue",IF($F85&lt;TODAY()+60,"due in 60 days","on plan")))</f>
        <v/>
      </c>
      <c r="H85" s="10" t="n"/>
    </row>
    <row r="86">
      <c r="A86" s="10" t="n"/>
      <c r="B86" s="11">
        <f>IFERROR(INDEX(Register!$B$5:$B$120,MATCH($A86,Register!$A$5:$A$120,0)),"")</f>
        <v/>
      </c>
      <c r="C86" s="11">
        <f>IFERROR(INDEX(Tiering!$N$5:$N$120,MATCH($A86,Tiering!$A$5:$A$120,0)),"")</f>
        <v/>
      </c>
      <c r="D86" s="11">
        <f>IFERROR(INDEX(Tiering!$M$5:$M$120,MATCH($A86,Tiering!$A$5:$A$120,0)),"")</f>
        <v/>
      </c>
      <c r="E86" s="15" t="n"/>
      <c r="F86" s="16">
        <f>IF(OR($E86="",$D86=""),"",IF($D86="annually",EDATE($E86,12),IF($D86="every 2 years",EDATE($E86,24),"")))</f>
        <v/>
      </c>
      <c r="G86" s="11">
        <f>IF($F86="","",IF($F86&lt;TODAY(),"overdue",IF($F86&lt;TODAY()+60,"due in 60 days","on plan")))</f>
        <v/>
      </c>
      <c r="H86" s="10" t="n"/>
    </row>
    <row r="87">
      <c r="A87" s="10" t="n"/>
      <c r="B87" s="11">
        <f>IFERROR(INDEX(Register!$B$5:$B$120,MATCH($A87,Register!$A$5:$A$120,0)),"")</f>
        <v/>
      </c>
      <c r="C87" s="11">
        <f>IFERROR(INDEX(Tiering!$N$5:$N$120,MATCH($A87,Tiering!$A$5:$A$120,0)),"")</f>
        <v/>
      </c>
      <c r="D87" s="11">
        <f>IFERROR(INDEX(Tiering!$M$5:$M$120,MATCH($A87,Tiering!$A$5:$A$120,0)),"")</f>
        <v/>
      </c>
      <c r="E87" s="15" t="n"/>
      <c r="F87" s="16">
        <f>IF(OR($E87="",$D87=""),"",IF($D87="annually",EDATE($E87,12),IF($D87="every 2 years",EDATE($E87,24),"")))</f>
        <v/>
      </c>
      <c r="G87" s="11">
        <f>IF($F87="","",IF($F87&lt;TODAY(),"overdue",IF($F87&lt;TODAY()+60,"due in 60 days","on plan")))</f>
        <v/>
      </c>
      <c r="H87" s="10" t="n"/>
    </row>
    <row r="88">
      <c r="A88" s="10" t="n"/>
      <c r="B88" s="11">
        <f>IFERROR(INDEX(Register!$B$5:$B$120,MATCH($A88,Register!$A$5:$A$120,0)),"")</f>
        <v/>
      </c>
      <c r="C88" s="11">
        <f>IFERROR(INDEX(Tiering!$N$5:$N$120,MATCH($A88,Tiering!$A$5:$A$120,0)),"")</f>
        <v/>
      </c>
      <c r="D88" s="11">
        <f>IFERROR(INDEX(Tiering!$M$5:$M$120,MATCH($A88,Tiering!$A$5:$A$120,0)),"")</f>
        <v/>
      </c>
      <c r="E88" s="15" t="n"/>
      <c r="F88" s="16">
        <f>IF(OR($E88="",$D88=""),"",IF($D88="annually",EDATE($E88,12),IF($D88="every 2 years",EDATE($E88,24),"")))</f>
        <v/>
      </c>
      <c r="G88" s="11">
        <f>IF($F88="","",IF($F88&lt;TODAY(),"overdue",IF($F88&lt;TODAY()+60,"due in 60 days","on plan")))</f>
        <v/>
      </c>
      <c r="H88" s="10" t="n"/>
    </row>
    <row r="89">
      <c r="A89" s="10" t="n"/>
      <c r="B89" s="11">
        <f>IFERROR(INDEX(Register!$B$5:$B$120,MATCH($A89,Register!$A$5:$A$120,0)),"")</f>
        <v/>
      </c>
      <c r="C89" s="11">
        <f>IFERROR(INDEX(Tiering!$N$5:$N$120,MATCH($A89,Tiering!$A$5:$A$120,0)),"")</f>
        <v/>
      </c>
      <c r="D89" s="11">
        <f>IFERROR(INDEX(Tiering!$M$5:$M$120,MATCH($A89,Tiering!$A$5:$A$120,0)),"")</f>
        <v/>
      </c>
      <c r="E89" s="15" t="n"/>
      <c r="F89" s="16">
        <f>IF(OR($E89="",$D89=""),"",IF($D89="annually",EDATE($E89,12),IF($D89="every 2 years",EDATE($E89,24),"")))</f>
        <v/>
      </c>
      <c r="G89" s="11">
        <f>IF($F89="","",IF($F89&lt;TODAY(),"overdue",IF($F89&lt;TODAY()+60,"due in 60 days","on plan")))</f>
        <v/>
      </c>
      <c r="H89" s="10" t="n"/>
    </row>
    <row r="90">
      <c r="A90" s="10" t="n"/>
      <c r="B90" s="11">
        <f>IFERROR(INDEX(Register!$B$5:$B$120,MATCH($A90,Register!$A$5:$A$120,0)),"")</f>
        <v/>
      </c>
      <c r="C90" s="11">
        <f>IFERROR(INDEX(Tiering!$N$5:$N$120,MATCH($A90,Tiering!$A$5:$A$120,0)),"")</f>
        <v/>
      </c>
      <c r="D90" s="11">
        <f>IFERROR(INDEX(Tiering!$M$5:$M$120,MATCH($A90,Tiering!$A$5:$A$120,0)),"")</f>
        <v/>
      </c>
      <c r="E90" s="15" t="n"/>
      <c r="F90" s="16">
        <f>IF(OR($E90="",$D90=""),"",IF($D90="annually",EDATE($E90,12),IF($D90="every 2 years",EDATE($E90,24),"")))</f>
        <v/>
      </c>
      <c r="G90" s="11">
        <f>IF($F90="","",IF($F90&lt;TODAY(),"overdue",IF($F90&lt;TODAY()+60,"due in 60 days","on plan")))</f>
        <v/>
      </c>
      <c r="H90" s="10" t="n"/>
    </row>
    <row r="91">
      <c r="A91" s="10" t="n"/>
      <c r="B91" s="11">
        <f>IFERROR(INDEX(Register!$B$5:$B$120,MATCH($A91,Register!$A$5:$A$120,0)),"")</f>
        <v/>
      </c>
      <c r="C91" s="11">
        <f>IFERROR(INDEX(Tiering!$N$5:$N$120,MATCH($A91,Tiering!$A$5:$A$120,0)),"")</f>
        <v/>
      </c>
      <c r="D91" s="11">
        <f>IFERROR(INDEX(Tiering!$M$5:$M$120,MATCH($A91,Tiering!$A$5:$A$120,0)),"")</f>
        <v/>
      </c>
      <c r="E91" s="15" t="n"/>
      <c r="F91" s="16">
        <f>IF(OR($E91="",$D91=""),"",IF($D91="annually",EDATE($E91,12),IF($D91="every 2 years",EDATE($E91,24),"")))</f>
        <v/>
      </c>
      <c r="G91" s="11">
        <f>IF($F91="","",IF($F91&lt;TODAY(),"overdue",IF($F91&lt;TODAY()+60,"due in 60 days","on plan")))</f>
        <v/>
      </c>
      <c r="H91" s="10" t="n"/>
    </row>
    <row r="92">
      <c r="A92" s="10" t="n"/>
      <c r="B92" s="11">
        <f>IFERROR(INDEX(Register!$B$5:$B$120,MATCH($A92,Register!$A$5:$A$120,0)),"")</f>
        <v/>
      </c>
      <c r="C92" s="11">
        <f>IFERROR(INDEX(Tiering!$N$5:$N$120,MATCH($A92,Tiering!$A$5:$A$120,0)),"")</f>
        <v/>
      </c>
      <c r="D92" s="11">
        <f>IFERROR(INDEX(Tiering!$M$5:$M$120,MATCH($A92,Tiering!$A$5:$A$120,0)),"")</f>
        <v/>
      </c>
      <c r="E92" s="15" t="n"/>
      <c r="F92" s="16">
        <f>IF(OR($E92="",$D92=""),"",IF($D92="annually",EDATE($E92,12),IF($D92="every 2 years",EDATE($E92,24),"")))</f>
        <v/>
      </c>
      <c r="G92" s="11">
        <f>IF($F92="","",IF($F92&lt;TODAY(),"overdue",IF($F92&lt;TODAY()+60,"due in 60 days","on plan")))</f>
        <v/>
      </c>
      <c r="H92" s="10" t="n"/>
    </row>
    <row r="93">
      <c r="A93" s="10" t="n"/>
      <c r="B93" s="11">
        <f>IFERROR(INDEX(Register!$B$5:$B$120,MATCH($A93,Register!$A$5:$A$120,0)),"")</f>
        <v/>
      </c>
      <c r="C93" s="11">
        <f>IFERROR(INDEX(Tiering!$N$5:$N$120,MATCH($A93,Tiering!$A$5:$A$120,0)),"")</f>
        <v/>
      </c>
      <c r="D93" s="11">
        <f>IFERROR(INDEX(Tiering!$M$5:$M$120,MATCH($A93,Tiering!$A$5:$A$120,0)),"")</f>
        <v/>
      </c>
      <c r="E93" s="15" t="n"/>
      <c r="F93" s="16">
        <f>IF(OR($E93="",$D93=""),"",IF($D93="annually",EDATE($E93,12),IF($D93="every 2 years",EDATE($E93,24),"")))</f>
        <v/>
      </c>
      <c r="G93" s="11">
        <f>IF($F93="","",IF($F93&lt;TODAY(),"overdue",IF($F93&lt;TODAY()+60,"due in 60 days","on plan")))</f>
        <v/>
      </c>
      <c r="H93" s="10" t="n"/>
    </row>
    <row r="94">
      <c r="A94" s="10" t="n"/>
      <c r="B94" s="11">
        <f>IFERROR(INDEX(Register!$B$5:$B$120,MATCH($A94,Register!$A$5:$A$120,0)),"")</f>
        <v/>
      </c>
      <c r="C94" s="11">
        <f>IFERROR(INDEX(Tiering!$N$5:$N$120,MATCH($A94,Tiering!$A$5:$A$120,0)),"")</f>
        <v/>
      </c>
      <c r="D94" s="11">
        <f>IFERROR(INDEX(Tiering!$M$5:$M$120,MATCH($A94,Tiering!$A$5:$A$120,0)),"")</f>
        <v/>
      </c>
      <c r="E94" s="15" t="n"/>
      <c r="F94" s="16">
        <f>IF(OR($E94="",$D94=""),"",IF($D94="annually",EDATE($E94,12),IF($D94="every 2 years",EDATE($E94,24),"")))</f>
        <v/>
      </c>
      <c r="G94" s="11">
        <f>IF($F94="","",IF($F94&lt;TODAY(),"overdue",IF($F94&lt;TODAY()+60,"due in 60 days","on plan")))</f>
        <v/>
      </c>
      <c r="H94" s="10" t="n"/>
    </row>
    <row r="95">
      <c r="A95" s="10" t="n"/>
      <c r="B95" s="11">
        <f>IFERROR(INDEX(Register!$B$5:$B$120,MATCH($A95,Register!$A$5:$A$120,0)),"")</f>
        <v/>
      </c>
      <c r="C95" s="11">
        <f>IFERROR(INDEX(Tiering!$N$5:$N$120,MATCH($A95,Tiering!$A$5:$A$120,0)),"")</f>
        <v/>
      </c>
      <c r="D95" s="11">
        <f>IFERROR(INDEX(Tiering!$M$5:$M$120,MATCH($A95,Tiering!$A$5:$A$120,0)),"")</f>
        <v/>
      </c>
      <c r="E95" s="15" t="n"/>
      <c r="F95" s="16">
        <f>IF(OR($E95="",$D95=""),"",IF($D95="annually",EDATE($E95,12),IF($D95="every 2 years",EDATE($E95,24),"")))</f>
        <v/>
      </c>
      <c r="G95" s="11">
        <f>IF($F95="","",IF($F95&lt;TODAY(),"overdue",IF($F95&lt;TODAY()+60,"due in 60 days","on plan")))</f>
        <v/>
      </c>
      <c r="H95" s="10" t="n"/>
    </row>
    <row r="96">
      <c r="A96" s="10" t="n"/>
      <c r="B96" s="11">
        <f>IFERROR(INDEX(Register!$B$5:$B$120,MATCH($A96,Register!$A$5:$A$120,0)),"")</f>
        <v/>
      </c>
      <c r="C96" s="11">
        <f>IFERROR(INDEX(Tiering!$N$5:$N$120,MATCH($A96,Tiering!$A$5:$A$120,0)),"")</f>
        <v/>
      </c>
      <c r="D96" s="11">
        <f>IFERROR(INDEX(Tiering!$M$5:$M$120,MATCH($A96,Tiering!$A$5:$A$120,0)),"")</f>
        <v/>
      </c>
      <c r="E96" s="15" t="n"/>
      <c r="F96" s="16">
        <f>IF(OR($E96="",$D96=""),"",IF($D96="annually",EDATE($E96,12),IF($D96="every 2 years",EDATE($E96,24),"")))</f>
        <v/>
      </c>
      <c r="G96" s="11">
        <f>IF($F96="","",IF($F96&lt;TODAY(),"overdue",IF($F96&lt;TODAY()+60,"due in 60 days","on plan")))</f>
        <v/>
      </c>
      <c r="H96" s="10" t="n"/>
    </row>
    <row r="97">
      <c r="A97" s="10" t="n"/>
      <c r="B97" s="11">
        <f>IFERROR(INDEX(Register!$B$5:$B$120,MATCH($A97,Register!$A$5:$A$120,0)),"")</f>
        <v/>
      </c>
      <c r="C97" s="11">
        <f>IFERROR(INDEX(Tiering!$N$5:$N$120,MATCH($A97,Tiering!$A$5:$A$120,0)),"")</f>
        <v/>
      </c>
      <c r="D97" s="11">
        <f>IFERROR(INDEX(Tiering!$M$5:$M$120,MATCH($A97,Tiering!$A$5:$A$120,0)),"")</f>
        <v/>
      </c>
      <c r="E97" s="15" t="n"/>
      <c r="F97" s="16">
        <f>IF(OR($E97="",$D97=""),"",IF($D97="annually",EDATE($E97,12),IF($D97="every 2 years",EDATE($E97,24),"")))</f>
        <v/>
      </c>
      <c r="G97" s="11">
        <f>IF($F97="","",IF($F97&lt;TODAY(),"overdue",IF($F97&lt;TODAY()+60,"due in 60 days","on plan")))</f>
        <v/>
      </c>
      <c r="H97" s="10" t="n"/>
    </row>
    <row r="98">
      <c r="A98" s="10" t="n"/>
      <c r="B98" s="11">
        <f>IFERROR(INDEX(Register!$B$5:$B$120,MATCH($A98,Register!$A$5:$A$120,0)),"")</f>
        <v/>
      </c>
      <c r="C98" s="11">
        <f>IFERROR(INDEX(Tiering!$N$5:$N$120,MATCH($A98,Tiering!$A$5:$A$120,0)),"")</f>
        <v/>
      </c>
      <c r="D98" s="11">
        <f>IFERROR(INDEX(Tiering!$M$5:$M$120,MATCH($A98,Tiering!$A$5:$A$120,0)),"")</f>
        <v/>
      </c>
      <c r="E98" s="15" t="n"/>
      <c r="F98" s="16">
        <f>IF(OR($E98="",$D98=""),"",IF($D98="annually",EDATE($E98,12),IF($D98="every 2 years",EDATE($E98,24),"")))</f>
        <v/>
      </c>
      <c r="G98" s="11">
        <f>IF($F98="","",IF($F98&lt;TODAY(),"overdue",IF($F98&lt;TODAY()+60,"due in 60 days","on plan")))</f>
        <v/>
      </c>
      <c r="H98" s="10" t="n"/>
    </row>
    <row r="99">
      <c r="A99" s="10" t="n"/>
      <c r="B99" s="11">
        <f>IFERROR(INDEX(Register!$B$5:$B$120,MATCH($A99,Register!$A$5:$A$120,0)),"")</f>
        <v/>
      </c>
      <c r="C99" s="11">
        <f>IFERROR(INDEX(Tiering!$N$5:$N$120,MATCH($A99,Tiering!$A$5:$A$120,0)),"")</f>
        <v/>
      </c>
      <c r="D99" s="11">
        <f>IFERROR(INDEX(Tiering!$M$5:$M$120,MATCH($A99,Tiering!$A$5:$A$120,0)),"")</f>
        <v/>
      </c>
      <c r="E99" s="15" t="n"/>
      <c r="F99" s="16">
        <f>IF(OR($E99="",$D99=""),"",IF($D99="annually",EDATE($E99,12),IF($D99="every 2 years",EDATE($E99,24),"")))</f>
        <v/>
      </c>
      <c r="G99" s="11">
        <f>IF($F99="","",IF($F99&lt;TODAY(),"overdue",IF($F99&lt;TODAY()+60,"due in 60 days","on plan")))</f>
        <v/>
      </c>
      <c r="H99" s="10" t="n"/>
    </row>
    <row r="100">
      <c r="A100" s="10" t="n"/>
      <c r="B100" s="11">
        <f>IFERROR(INDEX(Register!$B$5:$B$120,MATCH($A100,Register!$A$5:$A$120,0)),"")</f>
        <v/>
      </c>
      <c r="C100" s="11">
        <f>IFERROR(INDEX(Tiering!$N$5:$N$120,MATCH($A100,Tiering!$A$5:$A$120,0)),"")</f>
        <v/>
      </c>
      <c r="D100" s="11">
        <f>IFERROR(INDEX(Tiering!$M$5:$M$120,MATCH($A100,Tiering!$A$5:$A$120,0)),"")</f>
        <v/>
      </c>
      <c r="E100" s="15" t="n"/>
      <c r="F100" s="16">
        <f>IF(OR($E100="",$D100=""),"",IF($D100="annually",EDATE($E100,12),IF($D100="every 2 years",EDATE($E100,24),"")))</f>
        <v/>
      </c>
      <c r="G100" s="11">
        <f>IF($F100="","",IF($F100&lt;TODAY(),"overdue",IF($F100&lt;TODAY()+60,"due in 60 days","on plan")))</f>
        <v/>
      </c>
      <c r="H100" s="10" t="n"/>
    </row>
    <row r="101">
      <c r="A101" s="10" t="n"/>
      <c r="B101" s="11">
        <f>IFERROR(INDEX(Register!$B$5:$B$120,MATCH($A101,Register!$A$5:$A$120,0)),"")</f>
        <v/>
      </c>
      <c r="C101" s="11">
        <f>IFERROR(INDEX(Tiering!$N$5:$N$120,MATCH($A101,Tiering!$A$5:$A$120,0)),"")</f>
        <v/>
      </c>
      <c r="D101" s="11">
        <f>IFERROR(INDEX(Tiering!$M$5:$M$120,MATCH($A101,Tiering!$A$5:$A$120,0)),"")</f>
        <v/>
      </c>
      <c r="E101" s="15" t="n"/>
      <c r="F101" s="16">
        <f>IF(OR($E101="",$D101=""),"",IF($D101="annually",EDATE($E101,12),IF($D101="every 2 years",EDATE($E101,24),"")))</f>
        <v/>
      </c>
      <c r="G101" s="11">
        <f>IF($F101="","",IF($F101&lt;TODAY(),"overdue",IF($F101&lt;TODAY()+60,"due in 60 days","on plan")))</f>
        <v/>
      </c>
      <c r="H101" s="10" t="n"/>
    </row>
    <row r="102">
      <c r="A102" s="10" t="n"/>
      <c r="B102" s="11">
        <f>IFERROR(INDEX(Register!$B$5:$B$120,MATCH($A102,Register!$A$5:$A$120,0)),"")</f>
        <v/>
      </c>
      <c r="C102" s="11">
        <f>IFERROR(INDEX(Tiering!$N$5:$N$120,MATCH($A102,Tiering!$A$5:$A$120,0)),"")</f>
        <v/>
      </c>
      <c r="D102" s="11">
        <f>IFERROR(INDEX(Tiering!$M$5:$M$120,MATCH($A102,Tiering!$A$5:$A$120,0)),"")</f>
        <v/>
      </c>
      <c r="E102" s="15" t="n"/>
      <c r="F102" s="16">
        <f>IF(OR($E102="",$D102=""),"",IF($D102="annually",EDATE($E102,12),IF($D102="every 2 years",EDATE($E102,24),"")))</f>
        <v/>
      </c>
      <c r="G102" s="11">
        <f>IF($F102="","",IF($F102&lt;TODAY(),"overdue",IF($F102&lt;TODAY()+60,"due in 60 days","on plan")))</f>
        <v/>
      </c>
      <c r="H102" s="10" t="n"/>
    </row>
    <row r="103">
      <c r="A103" s="10" t="n"/>
      <c r="B103" s="11">
        <f>IFERROR(INDEX(Register!$B$5:$B$120,MATCH($A103,Register!$A$5:$A$120,0)),"")</f>
        <v/>
      </c>
      <c r="C103" s="11">
        <f>IFERROR(INDEX(Tiering!$N$5:$N$120,MATCH($A103,Tiering!$A$5:$A$120,0)),"")</f>
        <v/>
      </c>
      <c r="D103" s="11">
        <f>IFERROR(INDEX(Tiering!$M$5:$M$120,MATCH($A103,Tiering!$A$5:$A$120,0)),"")</f>
        <v/>
      </c>
      <c r="E103" s="15" t="n"/>
      <c r="F103" s="16">
        <f>IF(OR($E103="",$D103=""),"",IF($D103="annually",EDATE($E103,12),IF($D103="every 2 years",EDATE($E103,24),"")))</f>
        <v/>
      </c>
      <c r="G103" s="11">
        <f>IF($F103="","",IF($F103&lt;TODAY(),"overdue",IF($F103&lt;TODAY()+60,"due in 60 days","on plan")))</f>
        <v/>
      </c>
      <c r="H103" s="10" t="n"/>
    </row>
    <row r="104">
      <c r="A104" s="10" t="n"/>
      <c r="B104" s="11">
        <f>IFERROR(INDEX(Register!$B$5:$B$120,MATCH($A104,Register!$A$5:$A$120,0)),"")</f>
        <v/>
      </c>
      <c r="C104" s="11">
        <f>IFERROR(INDEX(Tiering!$N$5:$N$120,MATCH($A104,Tiering!$A$5:$A$120,0)),"")</f>
        <v/>
      </c>
      <c r="D104" s="11">
        <f>IFERROR(INDEX(Tiering!$M$5:$M$120,MATCH($A104,Tiering!$A$5:$A$120,0)),"")</f>
        <v/>
      </c>
      <c r="E104" s="15" t="n"/>
      <c r="F104" s="16">
        <f>IF(OR($E104="",$D104=""),"",IF($D104="annually",EDATE($E104,12),IF($D104="every 2 years",EDATE($E104,24),"")))</f>
        <v/>
      </c>
      <c r="G104" s="11">
        <f>IF($F104="","",IF($F104&lt;TODAY(),"overdue",IF($F104&lt;TODAY()+60,"due in 60 days","on plan")))</f>
        <v/>
      </c>
      <c r="H104" s="10" t="n"/>
    </row>
    <row r="105">
      <c r="A105" s="10" t="n"/>
      <c r="B105" s="11">
        <f>IFERROR(INDEX(Register!$B$5:$B$120,MATCH($A105,Register!$A$5:$A$120,0)),"")</f>
        <v/>
      </c>
      <c r="C105" s="11">
        <f>IFERROR(INDEX(Tiering!$N$5:$N$120,MATCH($A105,Tiering!$A$5:$A$120,0)),"")</f>
        <v/>
      </c>
      <c r="D105" s="11">
        <f>IFERROR(INDEX(Tiering!$M$5:$M$120,MATCH($A105,Tiering!$A$5:$A$120,0)),"")</f>
        <v/>
      </c>
      <c r="E105" s="15" t="n"/>
      <c r="F105" s="16">
        <f>IF(OR($E105="",$D105=""),"",IF($D105="annually",EDATE($E105,12),IF($D105="every 2 years",EDATE($E105,24),"")))</f>
        <v/>
      </c>
      <c r="G105" s="11">
        <f>IF($F105="","",IF($F105&lt;TODAY(),"overdue",IF($F105&lt;TODAY()+60,"due in 60 days","on plan")))</f>
        <v/>
      </c>
      <c r="H105" s="10" t="n"/>
    </row>
    <row r="106">
      <c r="A106" s="10" t="n"/>
      <c r="B106" s="11">
        <f>IFERROR(INDEX(Register!$B$5:$B$120,MATCH($A106,Register!$A$5:$A$120,0)),"")</f>
        <v/>
      </c>
      <c r="C106" s="11">
        <f>IFERROR(INDEX(Tiering!$N$5:$N$120,MATCH($A106,Tiering!$A$5:$A$120,0)),"")</f>
        <v/>
      </c>
      <c r="D106" s="11">
        <f>IFERROR(INDEX(Tiering!$M$5:$M$120,MATCH($A106,Tiering!$A$5:$A$120,0)),"")</f>
        <v/>
      </c>
      <c r="E106" s="15" t="n"/>
      <c r="F106" s="16">
        <f>IF(OR($E106="",$D106=""),"",IF($D106="annually",EDATE($E106,12),IF($D106="every 2 years",EDATE($E106,24),"")))</f>
        <v/>
      </c>
      <c r="G106" s="11">
        <f>IF($F106="","",IF($F106&lt;TODAY(),"overdue",IF($F106&lt;TODAY()+60,"due in 60 days","on plan")))</f>
        <v/>
      </c>
      <c r="H106" s="10" t="n"/>
    </row>
    <row r="107">
      <c r="A107" s="10" t="n"/>
      <c r="B107" s="11">
        <f>IFERROR(INDEX(Register!$B$5:$B$120,MATCH($A107,Register!$A$5:$A$120,0)),"")</f>
        <v/>
      </c>
      <c r="C107" s="11">
        <f>IFERROR(INDEX(Tiering!$N$5:$N$120,MATCH($A107,Tiering!$A$5:$A$120,0)),"")</f>
        <v/>
      </c>
      <c r="D107" s="11">
        <f>IFERROR(INDEX(Tiering!$M$5:$M$120,MATCH($A107,Tiering!$A$5:$A$120,0)),"")</f>
        <v/>
      </c>
      <c r="E107" s="15" t="n"/>
      <c r="F107" s="16">
        <f>IF(OR($E107="",$D107=""),"",IF($D107="annually",EDATE($E107,12),IF($D107="every 2 years",EDATE($E107,24),"")))</f>
        <v/>
      </c>
      <c r="G107" s="11">
        <f>IF($F107="","",IF($F107&lt;TODAY(),"overdue",IF($F107&lt;TODAY()+60,"due in 60 days","on plan")))</f>
        <v/>
      </c>
      <c r="H107" s="10" t="n"/>
    </row>
    <row r="108">
      <c r="A108" s="10" t="n"/>
      <c r="B108" s="11">
        <f>IFERROR(INDEX(Register!$B$5:$B$120,MATCH($A108,Register!$A$5:$A$120,0)),"")</f>
        <v/>
      </c>
      <c r="C108" s="11">
        <f>IFERROR(INDEX(Tiering!$N$5:$N$120,MATCH($A108,Tiering!$A$5:$A$120,0)),"")</f>
        <v/>
      </c>
      <c r="D108" s="11">
        <f>IFERROR(INDEX(Tiering!$M$5:$M$120,MATCH($A108,Tiering!$A$5:$A$120,0)),"")</f>
        <v/>
      </c>
      <c r="E108" s="15" t="n"/>
      <c r="F108" s="16">
        <f>IF(OR($E108="",$D108=""),"",IF($D108="annually",EDATE($E108,12),IF($D108="every 2 years",EDATE($E108,24),"")))</f>
        <v/>
      </c>
      <c r="G108" s="11">
        <f>IF($F108="","",IF($F108&lt;TODAY(),"overdue",IF($F108&lt;TODAY()+60,"due in 60 days","on plan")))</f>
        <v/>
      </c>
      <c r="H108" s="10" t="n"/>
    </row>
    <row r="109">
      <c r="A109" s="10" t="n"/>
      <c r="B109" s="11">
        <f>IFERROR(INDEX(Register!$B$5:$B$120,MATCH($A109,Register!$A$5:$A$120,0)),"")</f>
        <v/>
      </c>
      <c r="C109" s="11">
        <f>IFERROR(INDEX(Tiering!$N$5:$N$120,MATCH($A109,Tiering!$A$5:$A$120,0)),"")</f>
        <v/>
      </c>
      <c r="D109" s="11">
        <f>IFERROR(INDEX(Tiering!$M$5:$M$120,MATCH($A109,Tiering!$A$5:$A$120,0)),"")</f>
        <v/>
      </c>
      <c r="E109" s="15" t="n"/>
      <c r="F109" s="16">
        <f>IF(OR($E109="",$D109=""),"",IF($D109="annually",EDATE($E109,12),IF($D109="every 2 years",EDATE($E109,24),"")))</f>
        <v/>
      </c>
      <c r="G109" s="11">
        <f>IF($F109="","",IF($F109&lt;TODAY(),"overdue",IF($F109&lt;TODAY()+60,"due in 60 days","on plan")))</f>
        <v/>
      </c>
      <c r="H109" s="10" t="n"/>
    </row>
    <row r="110">
      <c r="A110" s="10" t="n"/>
      <c r="B110" s="11">
        <f>IFERROR(INDEX(Register!$B$5:$B$120,MATCH($A110,Register!$A$5:$A$120,0)),"")</f>
        <v/>
      </c>
      <c r="C110" s="11">
        <f>IFERROR(INDEX(Tiering!$N$5:$N$120,MATCH($A110,Tiering!$A$5:$A$120,0)),"")</f>
        <v/>
      </c>
      <c r="D110" s="11">
        <f>IFERROR(INDEX(Tiering!$M$5:$M$120,MATCH($A110,Tiering!$A$5:$A$120,0)),"")</f>
        <v/>
      </c>
      <c r="E110" s="15" t="n"/>
      <c r="F110" s="16">
        <f>IF(OR($E110="",$D110=""),"",IF($D110="annually",EDATE($E110,12),IF($D110="every 2 years",EDATE($E110,24),"")))</f>
        <v/>
      </c>
      <c r="G110" s="11">
        <f>IF($F110="","",IF($F110&lt;TODAY(),"overdue",IF($F110&lt;TODAY()+60,"due in 60 days","on plan")))</f>
        <v/>
      </c>
      <c r="H110" s="10" t="n"/>
    </row>
    <row r="111">
      <c r="A111" s="10" t="n"/>
      <c r="B111" s="11">
        <f>IFERROR(INDEX(Register!$B$5:$B$120,MATCH($A111,Register!$A$5:$A$120,0)),"")</f>
        <v/>
      </c>
      <c r="C111" s="11">
        <f>IFERROR(INDEX(Tiering!$N$5:$N$120,MATCH($A111,Tiering!$A$5:$A$120,0)),"")</f>
        <v/>
      </c>
      <c r="D111" s="11">
        <f>IFERROR(INDEX(Tiering!$M$5:$M$120,MATCH($A111,Tiering!$A$5:$A$120,0)),"")</f>
        <v/>
      </c>
      <c r="E111" s="15" t="n"/>
      <c r="F111" s="16">
        <f>IF(OR($E111="",$D111=""),"",IF($D111="annually",EDATE($E111,12),IF($D111="every 2 years",EDATE($E111,24),"")))</f>
        <v/>
      </c>
      <c r="G111" s="11">
        <f>IF($F111="","",IF($F111&lt;TODAY(),"overdue",IF($F111&lt;TODAY()+60,"due in 60 days","on plan")))</f>
        <v/>
      </c>
      <c r="H111" s="10" t="n"/>
    </row>
    <row r="112">
      <c r="A112" s="10" t="n"/>
      <c r="B112" s="11">
        <f>IFERROR(INDEX(Register!$B$5:$B$120,MATCH($A112,Register!$A$5:$A$120,0)),"")</f>
        <v/>
      </c>
      <c r="C112" s="11">
        <f>IFERROR(INDEX(Tiering!$N$5:$N$120,MATCH($A112,Tiering!$A$5:$A$120,0)),"")</f>
        <v/>
      </c>
      <c r="D112" s="11">
        <f>IFERROR(INDEX(Tiering!$M$5:$M$120,MATCH($A112,Tiering!$A$5:$A$120,0)),"")</f>
        <v/>
      </c>
      <c r="E112" s="15" t="n"/>
      <c r="F112" s="16">
        <f>IF(OR($E112="",$D112=""),"",IF($D112="annually",EDATE($E112,12),IF($D112="every 2 years",EDATE($E112,24),"")))</f>
        <v/>
      </c>
      <c r="G112" s="11">
        <f>IF($F112="","",IF($F112&lt;TODAY(),"overdue",IF($F112&lt;TODAY()+60,"due in 60 days","on plan")))</f>
        <v/>
      </c>
      <c r="H112" s="10" t="n"/>
    </row>
    <row r="113">
      <c r="A113" s="10" t="n"/>
      <c r="B113" s="11">
        <f>IFERROR(INDEX(Register!$B$5:$B$120,MATCH($A113,Register!$A$5:$A$120,0)),"")</f>
        <v/>
      </c>
      <c r="C113" s="11">
        <f>IFERROR(INDEX(Tiering!$N$5:$N$120,MATCH($A113,Tiering!$A$5:$A$120,0)),"")</f>
        <v/>
      </c>
      <c r="D113" s="11">
        <f>IFERROR(INDEX(Tiering!$M$5:$M$120,MATCH($A113,Tiering!$A$5:$A$120,0)),"")</f>
        <v/>
      </c>
      <c r="E113" s="15" t="n"/>
      <c r="F113" s="16">
        <f>IF(OR($E113="",$D113=""),"",IF($D113="annually",EDATE($E113,12),IF($D113="every 2 years",EDATE($E113,24),"")))</f>
        <v/>
      </c>
      <c r="G113" s="11">
        <f>IF($F113="","",IF($F113&lt;TODAY(),"overdue",IF($F113&lt;TODAY()+60,"due in 60 days","on plan")))</f>
        <v/>
      </c>
      <c r="H113" s="10" t="n"/>
    </row>
    <row r="114">
      <c r="A114" s="10" t="n"/>
      <c r="B114" s="11">
        <f>IFERROR(INDEX(Register!$B$5:$B$120,MATCH($A114,Register!$A$5:$A$120,0)),"")</f>
        <v/>
      </c>
      <c r="C114" s="11">
        <f>IFERROR(INDEX(Tiering!$N$5:$N$120,MATCH($A114,Tiering!$A$5:$A$120,0)),"")</f>
        <v/>
      </c>
      <c r="D114" s="11">
        <f>IFERROR(INDEX(Tiering!$M$5:$M$120,MATCH($A114,Tiering!$A$5:$A$120,0)),"")</f>
        <v/>
      </c>
      <c r="E114" s="15" t="n"/>
      <c r="F114" s="16">
        <f>IF(OR($E114="",$D114=""),"",IF($D114="annually",EDATE($E114,12),IF($D114="every 2 years",EDATE($E114,24),"")))</f>
        <v/>
      </c>
      <c r="G114" s="11">
        <f>IF($F114="","",IF($F114&lt;TODAY(),"overdue",IF($F114&lt;TODAY()+60,"due in 60 days","on plan")))</f>
        <v/>
      </c>
      <c r="H114" s="10" t="n"/>
    </row>
    <row r="115">
      <c r="A115" s="10" t="n"/>
      <c r="B115" s="11">
        <f>IFERROR(INDEX(Register!$B$5:$B$120,MATCH($A115,Register!$A$5:$A$120,0)),"")</f>
        <v/>
      </c>
      <c r="C115" s="11">
        <f>IFERROR(INDEX(Tiering!$N$5:$N$120,MATCH($A115,Tiering!$A$5:$A$120,0)),"")</f>
        <v/>
      </c>
      <c r="D115" s="11">
        <f>IFERROR(INDEX(Tiering!$M$5:$M$120,MATCH($A115,Tiering!$A$5:$A$120,0)),"")</f>
        <v/>
      </c>
      <c r="E115" s="15" t="n"/>
      <c r="F115" s="16">
        <f>IF(OR($E115="",$D115=""),"",IF($D115="annually",EDATE($E115,12),IF($D115="every 2 years",EDATE($E115,24),"")))</f>
        <v/>
      </c>
      <c r="G115" s="11">
        <f>IF($F115="","",IF($F115&lt;TODAY(),"overdue",IF($F115&lt;TODAY()+60,"due in 60 days","on plan")))</f>
        <v/>
      </c>
      <c r="H115" s="10" t="n"/>
    </row>
    <row r="116">
      <c r="A116" s="10" t="n"/>
      <c r="B116" s="11">
        <f>IFERROR(INDEX(Register!$B$5:$B$120,MATCH($A116,Register!$A$5:$A$120,0)),"")</f>
        <v/>
      </c>
      <c r="C116" s="11">
        <f>IFERROR(INDEX(Tiering!$N$5:$N$120,MATCH($A116,Tiering!$A$5:$A$120,0)),"")</f>
        <v/>
      </c>
      <c r="D116" s="11">
        <f>IFERROR(INDEX(Tiering!$M$5:$M$120,MATCH($A116,Tiering!$A$5:$A$120,0)),"")</f>
        <v/>
      </c>
      <c r="E116" s="15" t="n"/>
      <c r="F116" s="16">
        <f>IF(OR($E116="",$D116=""),"",IF($D116="annually",EDATE($E116,12),IF($D116="every 2 years",EDATE($E116,24),"")))</f>
        <v/>
      </c>
      <c r="G116" s="11">
        <f>IF($F116="","",IF($F116&lt;TODAY(),"overdue",IF($F116&lt;TODAY()+60,"due in 60 days","on plan")))</f>
        <v/>
      </c>
      <c r="H116" s="10" t="n"/>
    </row>
    <row r="117">
      <c r="A117" s="10" t="n"/>
      <c r="B117" s="11">
        <f>IFERROR(INDEX(Register!$B$5:$B$120,MATCH($A117,Register!$A$5:$A$120,0)),"")</f>
        <v/>
      </c>
      <c r="C117" s="11">
        <f>IFERROR(INDEX(Tiering!$N$5:$N$120,MATCH($A117,Tiering!$A$5:$A$120,0)),"")</f>
        <v/>
      </c>
      <c r="D117" s="11">
        <f>IFERROR(INDEX(Tiering!$M$5:$M$120,MATCH($A117,Tiering!$A$5:$A$120,0)),"")</f>
        <v/>
      </c>
      <c r="E117" s="15" t="n"/>
      <c r="F117" s="16">
        <f>IF(OR($E117="",$D117=""),"",IF($D117="annually",EDATE($E117,12),IF($D117="every 2 years",EDATE($E117,24),"")))</f>
        <v/>
      </c>
      <c r="G117" s="11">
        <f>IF($F117="","",IF($F117&lt;TODAY(),"overdue",IF($F117&lt;TODAY()+60,"due in 60 days","on plan")))</f>
        <v/>
      </c>
      <c r="H117" s="10" t="n"/>
    </row>
    <row r="118">
      <c r="A118" s="10" t="n"/>
      <c r="B118" s="11">
        <f>IFERROR(INDEX(Register!$B$5:$B$120,MATCH($A118,Register!$A$5:$A$120,0)),"")</f>
        <v/>
      </c>
      <c r="C118" s="11">
        <f>IFERROR(INDEX(Tiering!$N$5:$N$120,MATCH($A118,Tiering!$A$5:$A$120,0)),"")</f>
        <v/>
      </c>
      <c r="D118" s="11">
        <f>IFERROR(INDEX(Tiering!$M$5:$M$120,MATCH($A118,Tiering!$A$5:$A$120,0)),"")</f>
        <v/>
      </c>
      <c r="E118" s="15" t="n"/>
      <c r="F118" s="16">
        <f>IF(OR($E118="",$D118=""),"",IF($D118="annually",EDATE($E118,12),IF($D118="every 2 years",EDATE($E118,24),"")))</f>
        <v/>
      </c>
      <c r="G118" s="11">
        <f>IF($F118="","",IF($F118&lt;TODAY(),"overdue",IF($F118&lt;TODAY()+60,"due in 60 days","on plan")))</f>
        <v/>
      </c>
      <c r="H118" s="10" t="n"/>
    </row>
    <row r="119">
      <c r="A119" s="10" t="n"/>
      <c r="B119" s="11">
        <f>IFERROR(INDEX(Register!$B$5:$B$120,MATCH($A119,Register!$A$5:$A$120,0)),"")</f>
        <v/>
      </c>
      <c r="C119" s="11">
        <f>IFERROR(INDEX(Tiering!$N$5:$N$120,MATCH($A119,Tiering!$A$5:$A$120,0)),"")</f>
        <v/>
      </c>
      <c r="D119" s="11">
        <f>IFERROR(INDEX(Tiering!$M$5:$M$120,MATCH($A119,Tiering!$A$5:$A$120,0)),"")</f>
        <v/>
      </c>
      <c r="E119" s="15" t="n"/>
      <c r="F119" s="16">
        <f>IF(OR($E119="",$D119=""),"",IF($D119="annually",EDATE($E119,12),IF($D119="every 2 years",EDATE($E119,24),"")))</f>
        <v/>
      </c>
      <c r="G119" s="11">
        <f>IF($F119="","",IF($F119&lt;TODAY(),"overdue",IF($F119&lt;TODAY()+60,"due in 60 days","on plan")))</f>
        <v/>
      </c>
      <c r="H119" s="10" t="n"/>
    </row>
    <row r="120">
      <c r="A120" s="10" t="n"/>
      <c r="B120" s="11">
        <f>IFERROR(INDEX(Register!$B$5:$B$120,MATCH($A120,Register!$A$5:$A$120,0)),"")</f>
        <v/>
      </c>
      <c r="C120" s="11">
        <f>IFERROR(INDEX(Tiering!$N$5:$N$120,MATCH($A120,Tiering!$A$5:$A$120,0)),"")</f>
        <v/>
      </c>
      <c r="D120" s="11">
        <f>IFERROR(INDEX(Tiering!$M$5:$M$120,MATCH($A120,Tiering!$A$5:$A$120,0)),"")</f>
        <v/>
      </c>
      <c r="E120" s="15" t="n"/>
      <c r="F120" s="16">
        <f>IF(OR($E120="",$D120=""),"",IF($D120="annually",EDATE($E120,12),IF($D120="every 2 years",EDATE($E120,24),"")))</f>
        <v/>
      </c>
      <c r="G120" s="11">
        <f>IF($F120="","",IF($F120&lt;TODAY(),"overdue",IF($F120&lt;TODAY()+60,"due in 60 days","on plan")))</f>
        <v/>
      </c>
      <c r="H120" s="10" t="n"/>
    </row>
    <row r="121"/>
    <row r="122">
      <c r="B122" s="12" t="inlineStr">
        <is>
          <t>Tier "Low" has no fixed cycle — it is reassessed at contract renewal. The "Next due" column stays empty then; that is correct, not broken.</t>
        </is>
      </c>
    </row>
  </sheetData>
  <pageMargins left="0.75" right="0.75" top="1" bottom="1" header="0.5" footer="0.5"/>
</worksheet>
</file>

<file path=xl/worksheets/sheet12.xml><?xml version="1.0" encoding="utf-8"?>
<worksheet xmlns="http://schemas.openxmlformats.org/spreadsheetml/2006/main">
  <sheetPr>
    <tabColor rgb="009EC6CE"/>
    <outlinePr summaryBelow="1" summaryRight="1"/>
    <pageSetUpPr/>
  </sheetPr>
  <dimension ref="A1:N105"/>
  <sheetViews>
    <sheetView workbookViewId="0">
      <pane ySplit="5" topLeftCell="A6" activePane="bottomLeft" state="frozen"/>
      <selection pane="bottomLeft" activeCell="A1" sqref="A1"/>
    </sheetView>
  </sheetViews>
  <sheetFormatPr baseColWidth="8" defaultRowHeight="15"/>
  <cols>
    <col width="14" customWidth="1" min="1" max="1"/>
    <col width="12" customWidth="1" min="2" max="2"/>
    <col width="18" customWidth="1" min="3" max="3"/>
    <col width="30" customWidth="1" min="4" max="4"/>
    <col width="30" customWidth="1" min="5" max="5"/>
    <col width="16" customWidth="1" min="6" max="6"/>
    <col width="30" customWidth="1" min="7" max="7"/>
    <col width="24" customWidth="1" min="8" max="8"/>
    <col width="18" customWidth="1" min="9" max="9"/>
    <col width="14" customWidth="1" min="10" max="10"/>
    <col width="14" customWidth="1" min="11" max="11"/>
    <col width="40" customWidth="1" min="12" max="12"/>
    <col width="32" customWidth="1" min="13" max="13"/>
    <col width="20" customWidth="1" min="14" max="14"/>
  </cols>
  <sheetData>
    <row r="1">
      <c r="B1" s="1" t="inlineStr">
        <is>
          <t>Request log · every request, including the refused ones</t>
        </is>
      </c>
    </row>
    <row r="2">
      <c r="B2" s="2" t="inlineStr"/>
    </row>
    <row r="3">
      <c r="B3" s="17" t="inlineStr">
        <is>
          <t>CIR Annex No. 5.1.2 requires selection criteria. This log is the evidence that they were applied: it shows that assessment happened before the decision, and that 'no' is a real outcome.</t>
        </is>
      </c>
    </row>
    <row r="4">
      <c r="B4" s="17" t="inlineStr">
        <is>
          <t>One row per request. The supplier ID links the row to the register.</t>
        </is>
      </c>
    </row>
    <row r="5" ht="42" customHeight="1">
      <c r="A5" s="18" t="inlineStr">
        <is>
          <t>Request no.</t>
        </is>
      </c>
      <c r="B5" s="18" t="inlineStr">
        <is>
          <t>Date</t>
        </is>
      </c>
      <c r="C5" s="18" t="inlineStr">
        <is>
          <t>Requested by</t>
        </is>
      </c>
      <c r="D5" s="18" t="inlineStr">
        <is>
          <t>Provider / product</t>
        </is>
      </c>
      <c r="E5" s="18" t="inlineStr">
        <is>
          <t>Type</t>
        </is>
      </c>
      <c r="F5" s="18" t="inlineStr">
        <is>
          <t>Tier</t>
        </is>
      </c>
      <c r="G5" s="18" t="inlineStr">
        <is>
          <t>Data protection role</t>
        </is>
      </c>
      <c r="H5" s="18" t="inlineStr">
        <is>
          <t>Decision</t>
        </is>
      </c>
      <c r="I5" s="18" t="inlineStr">
        <is>
          <t>Decided by</t>
        </is>
      </c>
      <c r="J5" s="18" t="inlineStr">
        <is>
          <t>Decision date</t>
        </is>
      </c>
      <c r="K5" s="18" t="inlineStr">
        <is>
          <t>Supplier ID</t>
        </is>
      </c>
      <c r="L5" s="18" t="inlineStr">
        <is>
          <t>Open conditions</t>
        </is>
      </c>
      <c r="M5" s="18" t="inlineStr">
        <is>
          <t>Note</t>
        </is>
      </c>
      <c r="N5" s="18" t="inlineStr">
        <is>
          <t>Sanctions screening</t>
        </is>
      </c>
    </row>
    <row r="6">
      <c r="A6" s="42" t="n"/>
      <c r="B6" s="30" t="n"/>
      <c r="C6" s="29" t="n"/>
      <c r="D6" s="29" t="n"/>
      <c r="E6" s="29" t="n"/>
      <c r="F6" s="29" t="n"/>
      <c r="G6" s="29" t="n"/>
      <c r="H6" s="29" t="n"/>
      <c r="I6" s="29" t="n"/>
      <c r="J6" s="30" t="n"/>
      <c r="K6" s="29" t="n"/>
      <c r="L6" s="29" t="n"/>
      <c r="M6" s="29" t="n"/>
      <c r="N6" s="29" t="n"/>
    </row>
    <row r="7">
      <c r="A7" s="42" t="n"/>
      <c r="B7" s="30" t="n"/>
      <c r="C7" s="29" t="n"/>
      <c r="D7" s="29" t="n"/>
      <c r="E7" s="29" t="n"/>
      <c r="F7" s="29" t="n"/>
      <c r="G7" s="29" t="n"/>
      <c r="H7" s="29" t="n"/>
      <c r="I7" s="29" t="n"/>
      <c r="J7" s="30" t="n"/>
      <c r="K7" s="29" t="n"/>
      <c r="L7" s="29" t="n"/>
      <c r="M7" s="29" t="n"/>
      <c r="N7" s="29" t="n"/>
    </row>
    <row r="8">
      <c r="A8" s="42" t="n"/>
      <c r="B8" s="30" t="n"/>
      <c r="C8" s="29" t="n"/>
      <c r="D8" s="29" t="n"/>
      <c r="E8" s="29" t="n"/>
      <c r="F8" s="29" t="n"/>
      <c r="G8" s="29" t="n"/>
      <c r="H8" s="29" t="n"/>
      <c r="I8" s="29" t="n"/>
      <c r="J8" s="30" t="n"/>
      <c r="K8" s="29" t="n"/>
      <c r="L8" s="29" t="n"/>
      <c r="M8" s="29" t="n"/>
      <c r="N8" s="29" t="n"/>
    </row>
    <row r="9">
      <c r="A9" s="42" t="n"/>
      <c r="B9" s="30" t="n"/>
      <c r="C9" s="29" t="n"/>
      <c r="D9" s="29" t="n"/>
      <c r="E9" s="29" t="n"/>
      <c r="F9" s="29" t="n"/>
      <c r="G9" s="29" t="n"/>
      <c r="H9" s="29" t="n"/>
      <c r="I9" s="29" t="n"/>
      <c r="J9" s="30" t="n"/>
      <c r="K9" s="29" t="n"/>
      <c r="L9" s="29" t="n"/>
      <c r="M9" s="29" t="n"/>
      <c r="N9" s="29" t="n"/>
    </row>
    <row r="10">
      <c r="A10" s="42" t="n"/>
      <c r="B10" s="30" t="n"/>
      <c r="C10" s="29" t="n"/>
      <c r="D10" s="29" t="n"/>
      <c r="E10" s="29" t="n"/>
      <c r="F10" s="29" t="n"/>
      <c r="G10" s="29" t="n"/>
      <c r="H10" s="29" t="n"/>
      <c r="I10" s="29" t="n"/>
      <c r="J10" s="30" t="n"/>
      <c r="K10" s="29" t="n"/>
      <c r="L10" s="29" t="n"/>
      <c r="M10" s="29" t="n"/>
      <c r="N10" s="29" t="n"/>
    </row>
    <row r="11">
      <c r="A11" s="42" t="n"/>
      <c r="B11" s="30" t="n"/>
      <c r="C11" s="29" t="n"/>
      <c r="D11" s="29" t="n"/>
      <c r="E11" s="29" t="n"/>
      <c r="F11" s="29" t="n"/>
      <c r="G11" s="29" t="n"/>
      <c r="H11" s="29" t="n"/>
      <c r="I11" s="29" t="n"/>
      <c r="J11" s="30" t="n"/>
      <c r="K11" s="29" t="n"/>
      <c r="L11" s="29" t="n"/>
      <c r="M11" s="29" t="n"/>
      <c r="N11" s="29" t="n"/>
    </row>
    <row r="12">
      <c r="A12" s="42" t="n"/>
      <c r="B12" s="30" t="n"/>
      <c r="C12" s="29" t="n"/>
      <c r="D12" s="29" t="n"/>
      <c r="E12" s="29" t="n"/>
      <c r="F12" s="29" t="n"/>
      <c r="G12" s="29" t="n"/>
      <c r="H12" s="29" t="n"/>
      <c r="I12" s="29" t="n"/>
      <c r="J12" s="30" t="n"/>
      <c r="K12" s="29" t="n"/>
      <c r="L12" s="29" t="n"/>
      <c r="M12" s="29" t="n"/>
      <c r="N12" s="29" t="n"/>
    </row>
    <row r="13">
      <c r="A13" s="42" t="n"/>
      <c r="B13" s="30" t="n"/>
      <c r="C13" s="29" t="n"/>
      <c r="D13" s="29" t="n"/>
      <c r="E13" s="29" t="n"/>
      <c r="F13" s="29" t="n"/>
      <c r="G13" s="29" t="n"/>
      <c r="H13" s="29" t="n"/>
      <c r="I13" s="29" t="n"/>
      <c r="J13" s="30" t="n"/>
      <c r="K13" s="29" t="n"/>
      <c r="L13" s="29" t="n"/>
      <c r="M13" s="29" t="n"/>
      <c r="N13" s="29" t="n"/>
    </row>
    <row r="14">
      <c r="A14" s="42" t="n"/>
      <c r="B14" s="30" t="n"/>
      <c r="C14" s="29" t="n"/>
      <c r="D14" s="29" t="n"/>
      <c r="E14" s="29" t="n"/>
      <c r="F14" s="29" t="n"/>
      <c r="G14" s="29" t="n"/>
      <c r="H14" s="29" t="n"/>
      <c r="I14" s="29" t="n"/>
      <c r="J14" s="30" t="n"/>
      <c r="K14" s="29" t="n"/>
      <c r="L14" s="29" t="n"/>
      <c r="M14" s="29" t="n"/>
      <c r="N14" s="29" t="n"/>
    </row>
    <row r="15">
      <c r="A15" s="42" t="n"/>
      <c r="B15" s="30" t="n"/>
      <c r="C15" s="29" t="n"/>
      <c r="D15" s="29" t="n"/>
      <c r="E15" s="29" t="n"/>
      <c r="F15" s="29" t="n"/>
      <c r="G15" s="29" t="n"/>
      <c r="H15" s="29" t="n"/>
      <c r="I15" s="29" t="n"/>
      <c r="J15" s="30" t="n"/>
      <c r="K15" s="29" t="n"/>
      <c r="L15" s="29" t="n"/>
      <c r="M15" s="29" t="n"/>
      <c r="N15" s="29" t="n"/>
    </row>
    <row r="16">
      <c r="A16" s="42" t="n"/>
      <c r="B16" s="30" t="n"/>
      <c r="C16" s="29" t="n"/>
      <c r="D16" s="29" t="n"/>
      <c r="E16" s="29" t="n"/>
      <c r="F16" s="29" t="n"/>
      <c r="G16" s="29" t="n"/>
      <c r="H16" s="29" t="n"/>
      <c r="I16" s="29" t="n"/>
      <c r="J16" s="30" t="n"/>
      <c r="K16" s="29" t="n"/>
      <c r="L16" s="29" t="n"/>
      <c r="M16" s="29" t="n"/>
      <c r="N16" s="29" t="n"/>
    </row>
    <row r="17">
      <c r="A17" s="42" t="n"/>
      <c r="B17" s="30" t="n"/>
      <c r="C17" s="29" t="n"/>
      <c r="D17" s="29" t="n"/>
      <c r="E17" s="29" t="n"/>
      <c r="F17" s="29" t="n"/>
      <c r="G17" s="29" t="n"/>
      <c r="H17" s="29" t="n"/>
      <c r="I17" s="29" t="n"/>
      <c r="J17" s="30" t="n"/>
      <c r="K17" s="29" t="n"/>
      <c r="L17" s="29" t="n"/>
      <c r="M17" s="29" t="n"/>
      <c r="N17" s="29" t="n"/>
    </row>
    <row r="18">
      <c r="A18" s="42" t="n"/>
      <c r="B18" s="30" t="n"/>
      <c r="C18" s="29" t="n"/>
      <c r="D18" s="29" t="n"/>
      <c r="E18" s="29" t="n"/>
      <c r="F18" s="29" t="n"/>
      <c r="G18" s="29" t="n"/>
      <c r="H18" s="29" t="n"/>
      <c r="I18" s="29" t="n"/>
      <c r="J18" s="30" t="n"/>
      <c r="K18" s="29" t="n"/>
      <c r="L18" s="29" t="n"/>
      <c r="M18" s="29" t="n"/>
      <c r="N18" s="29" t="n"/>
    </row>
    <row r="19">
      <c r="A19" s="42" t="n"/>
      <c r="B19" s="30" t="n"/>
      <c r="C19" s="29" t="n"/>
      <c r="D19" s="29" t="n"/>
      <c r="E19" s="29" t="n"/>
      <c r="F19" s="29" t="n"/>
      <c r="G19" s="29" t="n"/>
      <c r="H19" s="29" t="n"/>
      <c r="I19" s="29" t="n"/>
      <c r="J19" s="30" t="n"/>
      <c r="K19" s="29" t="n"/>
      <c r="L19" s="29" t="n"/>
      <c r="M19" s="29" t="n"/>
      <c r="N19" s="29" t="n"/>
    </row>
    <row r="20">
      <c r="A20" s="42" t="n"/>
      <c r="B20" s="30" t="n"/>
      <c r="C20" s="29" t="n"/>
      <c r="D20" s="29" t="n"/>
      <c r="E20" s="29" t="n"/>
      <c r="F20" s="29" t="n"/>
      <c r="G20" s="29" t="n"/>
      <c r="H20" s="29" t="n"/>
      <c r="I20" s="29" t="n"/>
      <c r="J20" s="30" t="n"/>
      <c r="K20" s="29" t="n"/>
      <c r="L20" s="29" t="n"/>
      <c r="M20" s="29" t="n"/>
      <c r="N20" s="29" t="n"/>
    </row>
    <row r="21">
      <c r="A21" s="42" t="n"/>
      <c r="B21" s="30" t="n"/>
      <c r="C21" s="29" t="n"/>
      <c r="D21" s="29" t="n"/>
      <c r="E21" s="29" t="n"/>
      <c r="F21" s="29" t="n"/>
      <c r="G21" s="29" t="n"/>
      <c r="H21" s="29" t="n"/>
      <c r="I21" s="29" t="n"/>
      <c r="J21" s="30" t="n"/>
      <c r="K21" s="29" t="n"/>
      <c r="L21" s="29" t="n"/>
      <c r="M21" s="29" t="n"/>
      <c r="N21" s="29" t="n"/>
    </row>
    <row r="22">
      <c r="A22" s="42" t="n"/>
      <c r="B22" s="30" t="n"/>
      <c r="C22" s="29" t="n"/>
      <c r="D22" s="29" t="n"/>
      <c r="E22" s="29" t="n"/>
      <c r="F22" s="29" t="n"/>
      <c r="G22" s="29" t="n"/>
      <c r="H22" s="29" t="n"/>
      <c r="I22" s="29" t="n"/>
      <c r="J22" s="30" t="n"/>
      <c r="K22" s="29" t="n"/>
      <c r="L22" s="29" t="n"/>
      <c r="M22" s="29" t="n"/>
      <c r="N22" s="29" t="n"/>
    </row>
    <row r="23">
      <c r="A23" s="42" t="n"/>
      <c r="B23" s="30" t="n"/>
      <c r="C23" s="29" t="n"/>
      <c r="D23" s="29" t="n"/>
      <c r="E23" s="29" t="n"/>
      <c r="F23" s="29" t="n"/>
      <c r="G23" s="29" t="n"/>
      <c r="H23" s="29" t="n"/>
      <c r="I23" s="29" t="n"/>
      <c r="J23" s="30" t="n"/>
      <c r="K23" s="29" t="n"/>
      <c r="L23" s="29" t="n"/>
      <c r="M23" s="29" t="n"/>
      <c r="N23" s="29" t="n"/>
    </row>
    <row r="24">
      <c r="A24" s="42" t="n"/>
      <c r="B24" s="30" t="n"/>
      <c r="C24" s="29" t="n"/>
      <c r="D24" s="29" t="n"/>
      <c r="E24" s="29" t="n"/>
      <c r="F24" s="29" t="n"/>
      <c r="G24" s="29" t="n"/>
      <c r="H24" s="29" t="n"/>
      <c r="I24" s="29" t="n"/>
      <c r="J24" s="30" t="n"/>
      <c r="K24" s="29" t="n"/>
      <c r="L24" s="29" t="n"/>
      <c r="M24" s="29" t="n"/>
      <c r="N24" s="29" t="n"/>
    </row>
    <row r="25">
      <c r="A25" s="42" t="n"/>
      <c r="B25" s="30" t="n"/>
      <c r="C25" s="29" t="n"/>
      <c r="D25" s="29" t="n"/>
      <c r="E25" s="29" t="n"/>
      <c r="F25" s="29" t="n"/>
      <c r="G25" s="29" t="n"/>
      <c r="H25" s="29" t="n"/>
      <c r="I25" s="29" t="n"/>
      <c r="J25" s="30" t="n"/>
      <c r="K25" s="29" t="n"/>
      <c r="L25" s="29" t="n"/>
      <c r="M25" s="29" t="n"/>
      <c r="N25" s="29" t="n"/>
    </row>
    <row r="26">
      <c r="A26" s="42" t="n"/>
      <c r="B26" s="30" t="n"/>
      <c r="C26" s="29" t="n"/>
      <c r="D26" s="29" t="n"/>
      <c r="E26" s="29" t="n"/>
      <c r="F26" s="29" t="n"/>
      <c r="G26" s="29" t="n"/>
      <c r="H26" s="29" t="n"/>
      <c r="I26" s="29" t="n"/>
      <c r="J26" s="30" t="n"/>
      <c r="K26" s="29" t="n"/>
      <c r="L26" s="29" t="n"/>
      <c r="M26" s="29" t="n"/>
      <c r="N26" s="29" t="n"/>
    </row>
    <row r="27">
      <c r="A27" s="42" t="n"/>
      <c r="B27" s="30" t="n"/>
      <c r="C27" s="29" t="n"/>
      <c r="D27" s="29" t="n"/>
      <c r="E27" s="29" t="n"/>
      <c r="F27" s="29" t="n"/>
      <c r="G27" s="29" t="n"/>
      <c r="H27" s="29" t="n"/>
      <c r="I27" s="29" t="n"/>
      <c r="J27" s="30" t="n"/>
      <c r="K27" s="29" t="n"/>
      <c r="L27" s="29" t="n"/>
      <c r="M27" s="29" t="n"/>
      <c r="N27" s="29" t="n"/>
    </row>
    <row r="28">
      <c r="A28" s="42" t="n"/>
      <c r="B28" s="30" t="n"/>
      <c r="C28" s="29" t="n"/>
      <c r="D28" s="29" t="n"/>
      <c r="E28" s="29" t="n"/>
      <c r="F28" s="29" t="n"/>
      <c r="G28" s="29" t="n"/>
      <c r="H28" s="29" t="n"/>
      <c r="I28" s="29" t="n"/>
      <c r="J28" s="30" t="n"/>
      <c r="K28" s="29" t="n"/>
      <c r="L28" s="29" t="n"/>
      <c r="M28" s="29" t="n"/>
      <c r="N28" s="29" t="n"/>
    </row>
    <row r="29">
      <c r="A29" s="42" t="n"/>
      <c r="B29" s="30" t="n"/>
      <c r="C29" s="29" t="n"/>
      <c r="D29" s="29" t="n"/>
      <c r="E29" s="29" t="n"/>
      <c r="F29" s="29" t="n"/>
      <c r="G29" s="29" t="n"/>
      <c r="H29" s="29" t="n"/>
      <c r="I29" s="29" t="n"/>
      <c r="J29" s="30" t="n"/>
      <c r="K29" s="29" t="n"/>
      <c r="L29" s="29" t="n"/>
      <c r="M29" s="29" t="n"/>
      <c r="N29" s="29" t="n"/>
    </row>
    <row r="30">
      <c r="A30" s="42" t="n"/>
      <c r="B30" s="30" t="n"/>
      <c r="C30" s="29" t="n"/>
      <c r="D30" s="29" t="n"/>
      <c r="E30" s="29" t="n"/>
      <c r="F30" s="29" t="n"/>
      <c r="G30" s="29" t="n"/>
      <c r="H30" s="29" t="n"/>
      <c r="I30" s="29" t="n"/>
      <c r="J30" s="30" t="n"/>
      <c r="K30" s="29" t="n"/>
      <c r="L30" s="29" t="n"/>
      <c r="M30" s="29" t="n"/>
      <c r="N30" s="29" t="n"/>
    </row>
    <row r="31">
      <c r="A31" s="42" t="n"/>
      <c r="B31" s="30" t="n"/>
      <c r="C31" s="29" t="n"/>
      <c r="D31" s="29" t="n"/>
      <c r="E31" s="29" t="n"/>
      <c r="F31" s="29" t="n"/>
      <c r="G31" s="29" t="n"/>
      <c r="H31" s="29" t="n"/>
      <c r="I31" s="29" t="n"/>
      <c r="J31" s="30" t="n"/>
      <c r="K31" s="29" t="n"/>
      <c r="L31" s="29" t="n"/>
      <c r="M31" s="29" t="n"/>
      <c r="N31" s="29" t="n"/>
    </row>
    <row r="32">
      <c r="A32" s="42" t="n"/>
      <c r="B32" s="30" t="n"/>
      <c r="C32" s="29" t="n"/>
      <c r="D32" s="29" t="n"/>
      <c r="E32" s="29" t="n"/>
      <c r="F32" s="29" t="n"/>
      <c r="G32" s="29" t="n"/>
      <c r="H32" s="29" t="n"/>
      <c r="I32" s="29" t="n"/>
      <c r="J32" s="30" t="n"/>
      <c r="K32" s="29" t="n"/>
      <c r="L32" s="29" t="n"/>
      <c r="M32" s="29" t="n"/>
      <c r="N32" s="29" t="n"/>
    </row>
    <row r="33">
      <c r="A33" s="42" t="n"/>
      <c r="B33" s="30" t="n"/>
      <c r="C33" s="29" t="n"/>
      <c r="D33" s="29" t="n"/>
      <c r="E33" s="29" t="n"/>
      <c r="F33" s="29" t="n"/>
      <c r="G33" s="29" t="n"/>
      <c r="H33" s="29" t="n"/>
      <c r="I33" s="29" t="n"/>
      <c r="J33" s="30" t="n"/>
      <c r="K33" s="29" t="n"/>
      <c r="L33" s="29" t="n"/>
      <c r="M33" s="29" t="n"/>
      <c r="N33" s="29" t="n"/>
    </row>
    <row r="34">
      <c r="A34" s="42" t="n"/>
      <c r="B34" s="30" t="n"/>
      <c r="C34" s="29" t="n"/>
      <c r="D34" s="29" t="n"/>
      <c r="E34" s="29" t="n"/>
      <c r="F34" s="29" t="n"/>
      <c r="G34" s="29" t="n"/>
      <c r="H34" s="29" t="n"/>
      <c r="I34" s="29" t="n"/>
      <c r="J34" s="30" t="n"/>
      <c r="K34" s="29" t="n"/>
      <c r="L34" s="29" t="n"/>
      <c r="M34" s="29" t="n"/>
      <c r="N34" s="29" t="n"/>
    </row>
    <row r="35">
      <c r="A35" s="42" t="n"/>
      <c r="B35" s="30" t="n"/>
      <c r="C35" s="29" t="n"/>
      <c r="D35" s="29" t="n"/>
      <c r="E35" s="29" t="n"/>
      <c r="F35" s="29" t="n"/>
      <c r="G35" s="29" t="n"/>
      <c r="H35" s="29" t="n"/>
      <c r="I35" s="29" t="n"/>
      <c r="J35" s="30" t="n"/>
      <c r="K35" s="29" t="n"/>
      <c r="L35" s="29" t="n"/>
      <c r="M35" s="29" t="n"/>
      <c r="N35" s="29" t="n"/>
    </row>
    <row r="36">
      <c r="A36" s="42" t="n"/>
      <c r="B36" s="30" t="n"/>
      <c r="C36" s="29" t="n"/>
      <c r="D36" s="29" t="n"/>
      <c r="E36" s="29" t="n"/>
      <c r="F36" s="29" t="n"/>
      <c r="G36" s="29" t="n"/>
      <c r="H36" s="29" t="n"/>
      <c r="I36" s="29" t="n"/>
      <c r="J36" s="30" t="n"/>
      <c r="K36" s="29" t="n"/>
      <c r="L36" s="29" t="n"/>
      <c r="M36" s="29" t="n"/>
      <c r="N36" s="29" t="n"/>
    </row>
    <row r="37">
      <c r="A37" s="42" t="n"/>
      <c r="B37" s="30" t="n"/>
      <c r="C37" s="29" t="n"/>
      <c r="D37" s="29" t="n"/>
      <c r="E37" s="29" t="n"/>
      <c r="F37" s="29" t="n"/>
      <c r="G37" s="29" t="n"/>
      <c r="H37" s="29" t="n"/>
      <c r="I37" s="29" t="n"/>
      <c r="J37" s="30" t="n"/>
      <c r="K37" s="29" t="n"/>
      <c r="L37" s="29" t="n"/>
      <c r="M37" s="29" t="n"/>
      <c r="N37" s="29" t="n"/>
    </row>
    <row r="38">
      <c r="A38" s="42" t="n"/>
      <c r="B38" s="30" t="n"/>
      <c r="C38" s="29" t="n"/>
      <c r="D38" s="29" t="n"/>
      <c r="E38" s="29" t="n"/>
      <c r="F38" s="29" t="n"/>
      <c r="G38" s="29" t="n"/>
      <c r="H38" s="29" t="n"/>
      <c r="I38" s="29" t="n"/>
      <c r="J38" s="30" t="n"/>
      <c r="K38" s="29" t="n"/>
      <c r="L38" s="29" t="n"/>
      <c r="M38" s="29" t="n"/>
      <c r="N38" s="29" t="n"/>
    </row>
    <row r="39">
      <c r="A39" s="42" t="n"/>
      <c r="B39" s="30" t="n"/>
      <c r="C39" s="29" t="n"/>
      <c r="D39" s="29" t="n"/>
      <c r="E39" s="29" t="n"/>
      <c r="F39" s="29" t="n"/>
      <c r="G39" s="29" t="n"/>
      <c r="H39" s="29" t="n"/>
      <c r="I39" s="29" t="n"/>
      <c r="J39" s="30" t="n"/>
      <c r="K39" s="29" t="n"/>
      <c r="L39" s="29" t="n"/>
      <c r="M39" s="29" t="n"/>
      <c r="N39" s="29" t="n"/>
    </row>
    <row r="40">
      <c r="A40" s="42" t="n"/>
      <c r="B40" s="30" t="n"/>
      <c r="C40" s="29" t="n"/>
      <c r="D40" s="29" t="n"/>
      <c r="E40" s="29" t="n"/>
      <c r="F40" s="29" t="n"/>
      <c r="G40" s="29" t="n"/>
      <c r="H40" s="29" t="n"/>
      <c r="I40" s="29" t="n"/>
      <c r="J40" s="30" t="n"/>
      <c r="K40" s="29" t="n"/>
      <c r="L40" s="29" t="n"/>
      <c r="M40" s="29" t="n"/>
      <c r="N40" s="29" t="n"/>
    </row>
    <row r="41">
      <c r="A41" s="42" t="n"/>
      <c r="B41" s="30" t="n"/>
      <c r="C41" s="29" t="n"/>
      <c r="D41" s="29" t="n"/>
      <c r="E41" s="29" t="n"/>
      <c r="F41" s="29" t="n"/>
      <c r="G41" s="29" t="n"/>
      <c r="H41" s="29" t="n"/>
      <c r="I41" s="29" t="n"/>
      <c r="J41" s="30" t="n"/>
      <c r="K41" s="29" t="n"/>
      <c r="L41" s="29" t="n"/>
      <c r="M41" s="29" t="n"/>
      <c r="N41" s="29" t="n"/>
    </row>
    <row r="42">
      <c r="A42" s="42" t="n"/>
      <c r="B42" s="30" t="n"/>
      <c r="C42" s="29" t="n"/>
      <c r="D42" s="29" t="n"/>
      <c r="E42" s="29" t="n"/>
      <c r="F42" s="29" t="n"/>
      <c r="G42" s="29" t="n"/>
      <c r="H42" s="29" t="n"/>
      <c r="I42" s="29" t="n"/>
      <c r="J42" s="30" t="n"/>
      <c r="K42" s="29" t="n"/>
      <c r="L42" s="29" t="n"/>
      <c r="M42" s="29" t="n"/>
      <c r="N42" s="29" t="n"/>
    </row>
    <row r="43">
      <c r="A43" s="42" t="n"/>
      <c r="B43" s="30" t="n"/>
      <c r="C43" s="29" t="n"/>
      <c r="D43" s="29" t="n"/>
      <c r="E43" s="29" t="n"/>
      <c r="F43" s="29" t="n"/>
      <c r="G43" s="29" t="n"/>
      <c r="H43" s="29" t="n"/>
      <c r="I43" s="29" t="n"/>
      <c r="J43" s="30" t="n"/>
      <c r="K43" s="29" t="n"/>
      <c r="L43" s="29" t="n"/>
      <c r="M43" s="29" t="n"/>
      <c r="N43" s="29" t="n"/>
    </row>
    <row r="44">
      <c r="A44" s="42" t="n"/>
      <c r="B44" s="30" t="n"/>
      <c r="C44" s="29" t="n"/>
      <c r="D44" s="29" t="n"/>
      <c r="E44" s="29" t="n"/>
      <c r="F44" s="29" t="n"/>
      <c r="G44" s="29" t="n"/>
      <c r="H44" s="29" t="n"/>
      <c r="I44" s="29" t="n"/>
      <c r="J44" s="30" t="n"/>
      <c r="K44" s="29" t="n"/>
      <c r="L44" s="29" t="n"/>
      <c r="M44" s="29" t="n"/>
      <c r="N44" s="29" t="n"/>
    </row>
    <row r="45">
      <c r="A45" s="42" t="n"/>
      <c r="B45" s="30" t="n"/>
      <c r="C45" s="29" t="n"/>
      <c r="D45" s="29" t="n"/>
      <c r="E45" s="29" t="n"/>
      <c r="F45" s="29" t="n"/>
      <c r="G45" s="29" t="n"/>
      <c r="H45" s="29" t="n"/>
      <c r="I45" s="29" t="n"/>
      <c r="J45" s="30" t="n"/>
      <c r="K45" s="29" t="n"/>
      <c r="L45" s="29" t="n"/>
      <c r="M45" s="29" t="n"/>
      <c r="N45" s="29" t="n"/>
    </row>
    <row r="46">
      <c r="A46" s="42" t="n"/>
      <c r="B46" s="30" t="n"/>
      <c r="C46" s="29" t="n"/>
      <c r="D46" s="29" t="n"/>
      <c r="E46" s="29" t="n"/>
      <c r="F46" s="29" t="n"/>
      <c r="G46" s="29" t="n"/>
      <c r="H46" s="29" t="n"/>
      <c r="I46" s="29" t="n"/>
      <c r="J46" s="30" t="n"/>
      <c r="K46" s="29" t="n"/>
      <c r="L46" s="29" t="n"/>
      <c r="M46" s="29" t="n"/>
      <c r="N46" s="29" t="n"/>
    </row>
    <row r="47">
      <c r="A47" s="42" t="n"/>
      <c r="B47" s="30" t="n"/>
      <c r="C47" s="29" t="n"/>
      <c r="D47" s="29" t="n"/>
      <c r="E47" s="29" t="n"/>
      <c r="F47" s="29" t="n"/>
      <c r="G47" s="29" t="n"/>
      <c r="H47" s="29" t="n"/>
      <c r="I47" s="29" t="n"/>
      <c r="J47" s="30" t="n"/>
      <c r="K47" s="29" t="n"/>
      <c r="L47" s="29" t="n"/>
      <c r="M47" s="29" t="n"/>
      <c r="N47" s="29" t="n"/>
    </row>
    <row r="48">
      <c r="A48" s="42" t="n"/>
      <c r="B48" s="30" t="n"/>
      <c r="C48" s="29" t="n"/>
      <c r="D48" s="29" t="n"/>
      <c r="E48" s="29" t="n"/>
      <c r="F48" s="29" t="n"/>
      <c r="G48" s="29" t="n"/>
      <c r="H48" s="29" t="n"/>
      <c r="I48" s="29" t="n"/>
      <c r="J48" s="30" t="n"/>
      <c r="K48" s="29" t="n"/>
      <c r="L48" s="29" t="n"/>
      <c r="M48" s="29" t="n"/>
      <c r="N48" s="29" t="n"/>
    </row>
    <row r="49">
      <c r="A49" s="42" t="n"/>
      <c r="B49" s="30" t="n"/>
      <c r="C49" s="29" t="n"/>
      <c r="D49" s="29" t="n"/>
      <c r="E49" s="29" t="n"/>
      <c r="F49" s="29" t="n"/>
      <c r="G49" s="29" t="n"/>
      <c r="H49" s="29" t="n"/>
      <c r="I49" s="29" t="n"/>
      <c r="J49" s="30" t="n"/>
      <c r="K49" s="29" t="n"/>
      <c r="L49" s="29" t="n"/>
      <c r="M49" s="29" t="n"/>
      <c r="N49" s="29" t="n"/>
    </row>
    <row r="50">
      <c r="A50" s="42" t="n"/>
      <c r="B50" s="30" t="n"/>
      <c r="C50" s="29" t="n"/>
      <c r="D50" s="29" t="n"/>
      <c r="E50" s="29" t="n"/>
      <c r="F50" s="29" t="n"/>
      <c r="G50" s="29" t="n"/>
      <c r="H50" s="29" t="n"/>
      <c r="I50" s="29" t="n"/>
      <c r="J50" s="30" t="n"/>
      <c r="K50" s="29" t="n"/>
      <c r="L50" s="29" t="n"/>
      <c r="M50" s="29" t="n"/>
      <c r="N50" s="29" t="n"/>
    </row>
    <row r="51">
      <c r="A51" s="42" t="n"/>
      <c r="B51" s="30" t="n"/>
      <c r="C51" s="29" t="n"/>
      <c r="D51" s="29" t="n"/>
      <c r="E51" s="29" t="n"/>
      <c r="F51" s="29" t="n"/>
      <c r="G51" s="29" t="n"/>
      <c r="H51" s="29" t="n"/>
      <c r="I51" s="29" t="n"/>
      <c r="J51" s="30" t="n"/>
      <c r="K51" s="29" t="n"/>
      <c r="L51" s="29" t="n"/>
      <c r="M51" s="29" t="n"/>
      <c r="N51" s="29" t="n"/>
    </row>
    <row r="52">
      <c r="A52" s="42" t="n"/>
      <c r="B52" s="30" t="n"/>
      <c r="C52" s="29" t="n"/>
      <c r="D52" s="29" t="n"/>
      <c r="E52" s="29" t="n"/>
      <c r="F52" s="29" t="n"/>
      <c r="G52" s="29" t="n"/>
      <c r="H52" s="29" t="n"/>
      <c r="I52" s="29" t="n"/>
      <c r="J52" s="30" t="n"/>
      <c r="K52" s="29" t="n"/>
      <c r="L52" s="29" t="n"/>
      <c r="M52" s="29" t="n"/>
      <c r="N52" s="29" t="n"/>
    </row>
    <row r="53">
      <c r="A53" s="42" t="n"/>
      <c r="B53" s="30" t="n"/>
      <c r="C53" s="29" t="n"/>
      <c r="D53" s="29" t="n"/>
      <c r="E53" s="29" t="n"/>
      <c r="F53" s="29" t="n"/>
      <c r="G53" s="29" t="n"/>
      <c r="H53" s="29" t="n"/>
      <c r="I53" s="29" t="n"/>
      <c r="J53" s="30" t="n"/>
      <c r="K53" s="29" t="n"/>
      <c r="L53" s="29" t="n"/>
      <c r="M53" s="29" t="n"/>
      <c r="N53" s="29" t="n"/>
    </row>
    <row r="54">
      <c r="A54" s="42" t="n"/>
      <c r="B54" s="30" t="n"/>
      <c r="C54" s="29" t="n"/>
      <c r="D54" s="29" t="n"/>
      <c r="E54" s="29" t="n"/>
      <c r="F54" s="29" t="n"/>
      <c r="G54" s="29" t="n"/>
      <c r="H54" s="29" t="n"/>
      <c r="I54" s="29" t="n"/>
      <c r="J54" s="30" t="n"/>
      <c r="K54" s="29" t="n"/>
      <c r="L54" s="29" t="n"/>
      <c r="M54" s="29" t="n"/>
      <c r="N54" s="29" t="n"/>
    </row>
    <row r="55">
      <c r="A55" s="42" t="n"/>
      <c r="B55" s="30" t="n"/>
      <c r="C55" s="29" t="n"/>
      <c r="D55" s="29" t="n"/>
      <c r="E55" s="29" t="n"/>
      <c r="F55" s="29" t="n"/>
      <c r="G55" s="29" t="n"/>
      <c r="H55" s="29" t="n"/>
      <c r="I55" s="29" t="n"/>
      <c r="J55" s="30" t="n"/>
      <c r="K55" s="29" t="n"/>
      <c r="L55" s="29" t="n"/>
      <c r="M55" s="29" t="n"/>
      <c r="N55" s="29" t="n"/>
    </row>
    <row r="56">
      <c r="A56" s="42" t="n"/>
      <c r="B56" s="30" t="n"/>
      <c r="C56" s="29" t="n"/>
      <c r="D56" s="29" t="n"/>
      <c r="E56" s="29" t="n"/>
      <c r="F56" s="29" t="n"/>
      <c r="G56" s="29" t="n"/>
      <c r="H56" s="29" t="n"/>
      <c r="I56" s="29" t="n"/>
      <c r="J56" s="30" t="n"/>
      <c r="K56" s="29" t="n"/>
      <c r="L56" s="29" t="n"/>
      <c r="M56" s="29" t="n"/>
      <c r="N56" s="29" t="n"/>
    </row>
    <row r="57">
      <c r="A57" s="42" t="n"/>
      <c r="B57" s="30" t="n"/>
      <c r="C57" s="29" t="n"/>
      <c r="D57" s="29" t="n"/>
      <c r="E57" s="29" t="n"/>
      <c r="F57" s="29" t="n"/>
      <c r="G57" s="29" t="n"/>
      <c r="H57" s="29" t="n"/>
      <c r="I57" s="29" t="n"/>
      <c r="J57" s="30" t="n"/>
      <c r="K57" s="29" t="n"/>
      <c r="L57" s="29" t="n"/>
      <c r="M57" s="29" t="n"/>
      <c r="N57" s="29" t="n"/>
    </row>
    <row r="58">
      <c r="A58" s="42" t="n"/>
      <c r="B58" s="30" t="n"/>
      <c r="C58" s="29" t="n"/>
      <c r="D58" s="29" t="n"/>
      <c r="E58" s="29" t="n"/>
      <c r="F58" s="29" t="n"/>
      <c r="G58" s="29" t="n"/>
      <c r="H58" s="29" t="n"/>
      <c r="I58" s="29" t="n"/>
      <c r="J58" s="30" t="n"/>
      <c r="K58" s="29" t="n"/>
      <c r="L58" s="29" t="n"/>
      <c r="M58" s="29" t="n"/>
      <c r="N58" s="29" t="n"/>
    </row>
    <row r="59">
      <c r="A59" s="42" t="n"/>
      <c r="B59" s="30" t="n"/>
      <c r="C59" s="29" t="n"/>
      <c r="D59" s="29" t="n"/>
      <c r="E59" s="29" t="n"/>
      <c r="F59" s="29" t="n"/>
      <c r="G59" s="29" t="n"/>
      <c r="H59" s="29" t="n"/>
      <c r="I59" s="29" t="n"/>
      <c r="J59" s="30" t="n"/>
      <c r="K59" s="29" t="n"/>
      <c r="L59" s="29" t="n"/>
      <c r="M59" s="29" t="n"/>
      <c r="N59" s="29" t="n"/>
    </row>
    <row r="60">
      <c r="A60" s="42" t="n"/>
      <c r="B60" s="30" t="n"/>
      <c r="C60" s="29" t="n"/>
      <c r="D60" s="29" t="n"/>
      <c r="E60" s="29" t="n"/>
      <c r="F60" s="29" t="n"/>
      <c r="G60" s="29" t="n"/>
      <c r="H60" s="29" t="n"/>
      <c r="I60" s="29" t="n"/>
      <c r="J60" s="30" t="n"/>
      <c r="K60" s="29" t="n"/>
      <c r="L60" s="29" t="n"/>
      <c r="M60" s="29" t="n"/>
      <c r="N60" s="29" t="n"/>
    </row>
    <row r="61">
      <c r="A61" s="42" t="n"/>
      <c r="B61" s="30" t="n"/>
      <c r="C61" s="29" t="n"/>
      <c r="D61" s="29" t="n"/>
      <c r="E61" s="29" t="n"/>
      <c r="F61" s="29" t="n"/>
      <c r="G61" s="29" t="n"/>
      <c r="H61" s="29" t="n"/>
      <c r="I61" s="29" t="n"/>
      <c r="J61" s="30" t="n"/>
      <c r="K61" s="29" t="n"/>
      <c r="L61" s="29" t="n"/>
      <c r="M61" s="29" t="n"/>
      <c r="N61" s="29" t="n"/>
    </row>
    <row r="62">
      <c r="A62" s="42" t="n"/>
      <c r="B62" s="30" t="n"/>
      <c r="C62" s="29" t="n"/>
      <c r="D62" s="29" t="n"/>
      <c r="E62" s="29" t="n"/>
      <c r="F62" s="29" t="n"/>
      <c r="G62" s="29" t="n"/>
      <c r="H62" s="29" t="n"/>
      <c r="I62" s="29" t="n"/>
      <c r="J62" s="30" t="n"/>
      <c r="K62" s="29" t="n"/>
      <c r="L62" s="29" t="n"/>
      <c r="M62" s="29" t="n"/>
      <c r="N62" s="29" t="n"/>
    </row>
    <row r="63">
      <c r="A63" s="42" t="n"/>
      <c r="B63" s="30" t="n"/>
      <c r="C63" s="29" t="n"/>
      <c r="D63" s="29" t="n"/>
      <c r="E63" s="29" t="n"/>
      <c r="F63" s="29" t="n"/>
      <c r="G63" s="29" t="n"/>
      <c r="H63" s="29" t="n"/>
      <c r="I63" s="29" t="n"/>
      <c r="J63" s="30" t="n"/>
      <c r="K63" s="29" t="n"/>
      <c r="L63" s="29" t="n"/>
      <c r="M63" s="29" t="n"/>
      <c r="N63" s="29" t="n"/>
    </row>
    <row r="64">
      <c r="A64" s="42" t="n"/>
      <c r="B64" s="30" t="n"/>
      <c r="C64" s="29" t="n"/>
      <c r="D64" s="29" t="n"/>
      <c r="E64" s="29" t="n"/>
      <c r="F64" s="29" t="n"/>
      <c r="G64" s="29" t="n"/>
      <c r="H64" s="29" t="n"/>
      <c r="I64" s="29" t="n"/>
      <c r="J64" s="30" t="n"/>
      <c r="K64" s="29" t="n"/>
      <c r="L64" s="29" t="n"/>
      <c r="M64" s="29" t="n"/>
      <c r="N64" s="29" t="n"/>
    </row>
    <row r="65">
      <c r="A65" s="42" t="n"/>
      <c r="B65" s="30" t="n"/>
      <c r="C65" s="29" t="n"/>
      <c r="D65" s="29" t="n"/>
      <c r="E65" s="29" t="n"/>
      <c r="F65" s="29" t="n"/>
      <c r="G65" s="29" t="n"/>
      <c r="H65" s="29" t="n"/>
      <c r="I65" s="29" t="n"/>
      <c r="J65" s="30" t="n"/>
      <c r="K65" s="29" t="n"/>
      <c r="L65" s="29" t="n"/>
      <c r="M65" s="29" t="n"/>
      <c r="N65" s="29" t="n"/>
    </row>
    <row r="66">
      <c r="A66" s="42" t="n"/>
      <c r="B66" s="30" t="n"/>
      <c r="C66" s="29" t="n"/>
      <c r="D66" s="29" t="n"/>
      <c r="E66" s="29" t="n"/>
      <c r="F66" s="29" t="n"/>
      <c r="G66" s="29" t="n"/>
      <c r="H66" s="29" t="n"/>
      <c r="I66" s="29" t="n"/>
      <c r="J66" s="30" t="n"/>
      <c r="K66" s="29" t="n"/>
      <c r="L66" s="29" t="n"/>
      <c r="M66" s="29" t="n"/>
      <c r="N66" s="29" t="n"/>
    </row>
    <row r="67">
      <c r="A67" s="42" t="n"/>
      <c r="B67" s="30" t="n"/>
      <c r="C67" s="29" t="n"/>
      <c r="D67" s="29" t="n"/>
      <c r="E67" s="29" t="n"/>
      <c r="F67" s="29" t="n"/>
      <c r="G67" s="29" t="n"/>
      <c r="H67" s="29" t="n"/>
      <c r="I67" s="29" t="n"/>
      <c r="J67" s="30" t="n"/>
      <c r="K67" s="29" t="n"/>
      <c r="L67" s="29" t="n"/>
      <c r="M67" s="29" t="n"/>
      <c r="N67" s="29" t="n"/>
    </row>
    <row r="68">
      <c r="A68" s="42" t="n"/>
      <c r="B68" s="30" t="n"/>
      <c r="C68" s="29" t="n"/>
      <c r="D68" s="29" t="n"/>
      <c r="E68" s="29" t="n"/>
      <c r="F68" s="29" t="n"/>
      <c r="G68" s="29" t="n"/>
      <c r="H68" s="29" t="n"/>
      <c r="I68" s="29" t="n"/>
      <c r="J68" s="30" t="n"/>
      <c r="K68" s="29" t="n"/>
      <c r="L68" s="29" t="n"/>
      <c r="M68" s="29" t="n"/>
      <c r="N68" s="29" t="n"/>
    </row>
    <row r="69">
      <c r="A69" s="42" t="n"/>
      <c r="B69" s="30" t="n"/>
      <c r="C69" s="29" t="n"/>
      <c r="D69" s="29" t="n"/>
      <c r="E69" s="29" t="n"/>
      <c r="F69" s="29" t="n"/>
      <c r="G69" s="29" t="n"/>
      <c r="H69" s="29" t="n"/>
      <c r="I69" s="29" t="n"/>
      <c r="J69" s="30" t="n"/>
      <c r="K69" s="29" t="n"/>
      <c r="L69" s="29" t="n"/>
      <c r="M69" s="29" t="n"/>
      <c r="N69" s="29" t="n"/>
    </row>
    <row r="70">
      <c r="A70" s="42" t="n"/>
      <c r="B70" s="30" t="n"/>
      <c r="C70" s="29" t="n"/>
      <c r="D70" s="29" t="n"/>
      <c r="E70" s="29" t="n"/>
      <c r="F70" s="29" t="n"/>
      <c r="G70" s="29" t="n"/>
      <c r="H70" s="29" t="n"/>
      <c r="I70" s="29" t="n"/>
      <c r="J70" s="30" t="n"/>
      <c r="K70" s="29" t="n"/>
      <c r="L70" s="29" t="n"/>
      <c r="M70" s="29" t="n"/>
      <c r="N70" s="29" t="n"/>
    </row>
    <row r="71">
      <c r="A71" s="42" t="n"/>
      <c r="B71" s="30" t="n"/>
      <c r="C71" s="29" t="n"/>
      <c r="D71" s="29" t="n"/>
      <c r="E71" s="29" t="n"/>
      <c r="F71" s="29" t="n"/>
      <c r="G71" s="29" t="n"/>
      <c r="H71" s="29" t="n"/>
      <c r="I71" s="29" t="n"/>
      <c r="J71" s="30" t="n"/>
      <c r="K71" s="29" t="n"/>
      <c r="L71" s="29" t="n"/>
      <c r="M71" s="29" t="n"/>
      <c r="N71" s="29" t="n"/>
    </row>
    <row r="72">
      <c r="A72" s="42" t="n"/>
      <c r="B72" s="30" t="n"/>
      <c r="C72" s="29" t="n"/>
      <c r="D72" s="29" t="n"/>
      <c r="E72" s="29" t="n"/>
      <c r="F72" s="29" t="n"/>
      <c r="G72" s="29" t="n"/>
      <c r="H72" s="29" t="n"/>
      <c r="I72" s="29" t="n"/>
      <c r="J72" s="30" t="n"/>
      <c r="K72" s="29" t="n"/>
      <c r="L72" s="29" t="n"/>
      <c r="M72" s="29" t="n"/>
      <c r="N72" s="29" t="n"/>
    </row>
    <row r="73">
      <c r="A73" s="42" t="n"/>
      <c r="B73" s="30" t="n"/>
      <c r="C73" s="29" t="n"/>
      <c r="D73" s="29" t="n"/>
      <c r="E73" s="29" t="n"/>
      <c r="F73" s="29" t="n"/>
      <c r="G73" s="29" t="n"/>
      <c r="H73" s="29" t="n"/>
      <c r="I73" s="29" t="n"/>
      <c r="J73" s="30" t="n"/>
      <c r="K73" s="29" t="n"/>
      <c r="L73" s="29" t="n"/>
      <c r="M73" s="29" t="n"/>
      <c r="N73" s="29" t="n"/>
    </row>
    <row r="74">
      <c r="A74" s="42" t="n"/>
      <c r="B74" s="30" t="n"/>
      <c r="C74" s="29" t="n"/>
      <c r="D74" s="29" t="n"/>
      <c r="E74" s="29" t="n"/>
      <c r="F74" s="29" t="n"/>
      <c r="G74" s="29" t="n"/>
      <c r="H74" s="29" t="n"/>
      <c r="I74" s="29" t="n"/>
      <c r="J74" s="30" t="n"/>
      <c r="K74" s="29" t="n"/>
      <c r="L74" s="29" t="n"/>
      <c r="M74" s="29" t="n"/>
      <c r="N74" s="29" t="n"/>
    </row>
    <row r="75">
      <c r="A75" s="42" t="n"/>
      <c r="B75" s="30" t="n"/>
      <c r="C75" s="29" t="n"/>
      <c r="D75" s="29" t="n"/>
      <c r="E75" s="29" t="n"/>
      <c r="F75" s="29" t="n"/>
      <c r="G75" s="29" t="n"/>
      <c r="H75" s="29" t="n"/>
      <c r="I75" s="29" t="n"/>
      <c r="J75" s="30" t="n"/>
      <c r="K75" s="29" t="n"/>
      <c r="L75" s="29" t="n"/>
      <c r="M75" s="29" t="n"/>
      <c r="N75" s="29" t="n"/>
    </row>
    <row r="76">
      <c r="A76" s="42" t="n"/>
      <c r="B76" s="30" t="n"/>
      <c r="C76" s="29" t="n"/>
      <c r="D76" s="29" t="n"/>
      <c r="E76" s="29" t="n"/>
      <c r="F76" s="29" t="n"/>
      <c r="G76" s="29" t="n"/>
      <c r="H76" s="29" t="n"/>
      <c r="I76" s="29" t="n"/>
      <c r="J76" s="30" t="n"/>
      <c r="K76" s="29" t="n"/>
      <c r="L76" s="29" t="n"/>
      <c r="M76" s="29" t="n"/>
      <c r="N76" s="29" t="n"/>
    </row>
    <row r="77">
      <c r="A77" s="42" t="n"/>
      <c r="B77" s="30" t="n"/>
      <c r="C77" s="29" t="n"/>
      <c r="D77" s="29" t="n"/>
      <c r="E77" s="29" t="n"/>
      <c r="F77" s="29" t="n"/>
      <c r="G77" s="29" t="n"/>
      <c r="H77" s="29" t="n"/>
      <c r="I77" s="29" t="n"/>
      <c r="J77" s="30" t="n"/>
      <c r="K77" s="29" t="n"/>
      <c r="L77" s="29" t="n"/>
      <c r="M77" s="29" t="n"/>
      <c r="N77" s="29" t="n"/>
    </row>
    <row r="78">
      <c r="A78" s="42" t="n"/>
      <c r="B78" s="30" t="n"/>
      <c r="C78" s="29" t="n"/>
      <c r="D78" s="29" t="n"/>
      <c r="E78" s="29" t="n"/>
      <c r="F78" s="29" t="n"/>
      <c r="G78" s="29" t="n"/>
      <c r="H78" s="29" t="n"/>
      <c r="I78" s="29" t="n"/>
      <c r="J78" s="30" t="n"/>
      <c r="K78" s="29" t="n"/>
      <c r="L78" s="29" t="n"/>
      <c r="M78" s="29" t="n"/>
      <c r="N78" s="29" t="n"/>
    </row>
    <row r="79">
      <c r="A79" s="42" t="n"/>
      <c r="B79" s="30" t="n"/>
      <c r="C79" s="29" t="n"/>
      <c r="D79" s="29" t="n"/>
      <c r="E79" s="29" t="n"/>
      <c r="F79" s="29" t="n"/>
      <c r="G79" s="29" t="n"/>
      <c r="H79" s="29" t="n"/>
      <c r="I79" s="29" t="n"/>
      <c r="J79" s="30" t="n"/>
      <c r="K79" s="29" t="n"/>
      <c r="L79" s="29" t="n"/>
      <c r="M79" s="29" t="n"/>
      <c r="N79" s="29" t="n"/>
    </row>
    <row r="80">
      <c r="A80" s="42" t="n"/>
      <c r="B80" s="30" t="n"/>
      <c r="C80" s="29" t="n"/>
      <c r="D80" s="29" t="n"/>
      <c r="E80" s="29" t="n"/>
      <c r="F80" s="29" t="n"/>
      <c r="G80" s="29" t="n"/>
      <c r="H80" s="29" t="n"/>
      <c r="I80" s="29" t="n"/>
      <c r="J80" s="30" t="n"/>
      <c r="K80" s="29" t="n"/>
      <c r="L80" s="29" t="n"/>
      <c r="M80" s="29" t="n"/>
      <c r="N80" s="29" t="n"/>
    </row>
    <row r="81">
      <c r="A81" s="42" t="n"/>
      <c r="B81" s="30" t="n"/>
      <c r="C81" s="29" t="n"/>
      <c r="D81" s="29" t="n"/>
      <c r="E81" s="29" t="n"/>
      <c r="F81" s="29" t="n"/>
      <c r="G81" s="29" t="n"/>
      <c r="H81" s="29" t="n"/>
      <c r="I81" s="29" t="n"/>
      <c r="J81" s="30" t="n"/>
      <c r="K81" s="29" t="n"/>
      <c r="L81" s="29" t="n"/>
      <c r="M81" s="29" t="n"/>
      <c r="N81" s="29" t="n"/>
    </row>
    <row r="82">
      <c r="A82" s="42" t="n"/>
      <c r="B82" s="30" t="n"/>
      <c r="C82" s="29" t="n"/>
      <c r="D82" s="29" t="n"/>
      <c r="E82" s="29" t="n"/>
      <c r="F82" s="29" t="n"/>
      <c r="G82" s="29" t="n"/>
      <c r="H82" s="29" t="n"/>
      <c r="I82" s="29" t="n"/>
      <c r="J82" s="30" t="n"/>
      <c r="K82" s="29" t="n"/>
      <c r="L82" s="29" t="n"/>
      <c r="M82" s="29" t="n"/>
      <c r="N82" s="29" t="n"/>
    </row>
    <row r="83">
      <c r="A83" s="42" t="n"/>
      <c r="B83" s="30" t="n"/>
      <c r="C83" s="29" t="n"/>
      <c r="D83" s="29" t="n"/>
      <c r="E83" s="29" t="n"/>
      <c r="F83" s="29" t="n"/>
      <c r="G83" s="29" t="n"/>
      <c r="H83" s="29" t="n"/>
      <c r="I83" s="29" t="n"/>
      <c r="J83" s="30" t="n"/>
      <c r="K83" s="29" t="n"/>
      <c r="L83" s="29" t="n"/>
      <c r="M83" s="29" t="n"/>
      <c r="N83" s="29" t="n"/>
    </row>
    <row r="84">
      <c r="A84" s="42" t="n"/>
      <c r="B84" s="30" t="n"/>
      <c r="C84" s="29" t="n"/>
      <c r="D84" s="29" t="n"/>
      <c r="E84" s="29" t="n"/>
      <c r="F84" s="29" t="n"/>
      <c r="G84" s="29" t="n"/>
      <c r="H84" s="29" t="n"/>
      <c r="I84" s="29" t="n"/>
      <c r="J84" s="30" t="n"/>
      <c r="K84" s="29" t="n"/>
      <c r="L84" s="29" t="n"/>
      <c r="M84" s="29" t="n"/>
      <c r="N84" s="29" t="n"/>
    </row>
    <row r="85">
      <c r="A85" s="42" t="n"/>
      <c r="B85" s="30" t="n"/>
      <c r="C85" s="29" t="n"/>
      <c r="D85" s="29" t="n"/>
      <c r="E85" s="29" t="n"/>
      <c r="F85" s="29" t="n"/>
      <c r="G85" s="29" t="n"/>
      <c r="H85" s="29" t="n"/>
      <c r="I85" s="29" t="n"/>
      <c r="J85" s="30" t="n"/>
      <c r="K85" s="29" t="n"/>
      <c r="L85" s="29" t="n"/>
      <c r="M85" s="29" t="n"/>
      <c r="N85" s="29" t="n"/>
    </row>
    <row r="86">
      <c r="A86" s="42" t="n"/>
      <c r="B86" s="30" t="n"/>
      <c r="C86" s="29" t="n"/>
      <c r="D86" s="29" t="n"/>
      <c r="E86" s="29" t="n"/>
      <c r="F86" s="29" t="n"/>
      <c r="G86" s="29" t="n"/>
      <c r="H86" s="29" t="n"/>
      <c r="I86" s="29" t="n"/>
      <c r="J86" s="30" t="n"/>
      <c r="K86" s="29" t="n"/>
      <c r="L86" s="29" t="n"/>
      <c r="M86" s="29" t="n"/>
      <c r="N86" s="29" t="n"/>
    </row>
    <row r="87">
      <c r="A87" s="42" t="n"/>
      <c r="B87" s="30" t="n"/>
      <c r="C87" s="29" t="n"/>
      <c r="D87" s="29" t="n"/>
      <c r="E87" s="29" t="n"/>
      <c r="F87" s="29" t="n"/>
      <c r="G87" s="29" t="n"/>
      <c r="H87" s="29" t="n"/>
      <c r="I87" s="29" t="n"/>
      <c r="J87" s="30" t="n"/>
      <c r="K87" s="29" t="n"/>
      <c r="L87" s="29" t="n"/>
      <c r="M87" s="29" t="n"/>
      <c r="N87" s="29" t="n"/>
    </row>
    <row r="88">
      <c r="A88" s="42" t="n"/>
      <c r="B88" s="30" t="n"/>
      <c r="C88" s="29" t="n"/>
      <c r="D88" s="29" t="n"/>
      <c r="E88" s="29" t="n"/>
      <c r="F88" s="29" t="n"/>
      <c r="G88" s="29" t="n"/>
      <c r="H88" s="29" t="n"/>
      <c r="I88" s="29" t="n"/>
      <c r="J88" s="30" t="n"/>
      <c r="K88" s="29" t="n"/>
      <c r="L88" s="29" t="n"/>
      <c r="M88" s="29" t="n"/>
      <c r="N88" s="29" t="n"/>
    </row>
    <row r="89">
      <c r="A89" s="42" t="n"/>
      <c r="B89" s="30" t="n"/>
      <c r="C89" s="29" t="n"/>
      <c r="D89" s="29" t="n"/>
      <c r="E89" s="29" t="n"/>
      <c r="F89" s="29" t="n"/>
      <c r="G89" s="29" t="n"/>
      <c r="H89" s="29" t="n"/>
      <c r="I89" s="29" t="n"/>
      <c r="J89" s="30" t="n"/>
      <c r="K89" s="29" t="n"/>
      <c r="L89" s="29" t="n"/>
      <c r="M89" s="29" t="n"/>
      <c r="N89" s="29" t="n"/>
    </row>
    <row r="90">
      <c r="A90" s="42" t="n"/>
      <c r="B90" s="30" t="n"/>
      <c r="C90" s="29" t="n"/>
      <c r="D90" s="29" t="n"/>
      <c r="E90" s="29" t="n"/>
      <c r="F90" s="29" t="n"/>
      <c r="G90" s="29" t="n"/>
      <c r="H90" s="29" t="n"/>
      <c r="I90" s="29" t="n"/>
      <c r="J90" s="30" t="n"/>
      <c r="K90" s="29" t="n"/>
      <c r="L90" s="29" t="n"/>
      <c r="M90" s="29" t="n"/>
      <c r="N90" s="29" t="n"/>
    </row>
    <row r="91">
      <c r="A91" s="42" t="n"/>
      <c r="B91" s="30" t="n"/>
      <c r="C91" s="29" t="n"/>
      <c r="D91" s="29" t="n"/>
      <c r="E91" s="29" t="n"/>
      <c r="F91" s="29" t="n"/>
      <c r="G91" s="29" t="n"/>
      <c r="H91" s="29" t="n"/>
      <c r="I91" s="29" t="n"/>
      <c r="J91" s="30" t="n"/>
      <c r="K91" s="29" t="n"/>
      <c r="L91" s="29" t="n"/>
      <c r="M91" s="29" t="n"/>
      <c r="N91" s="29" t="n"/>
    </row>
    <row r="92">
      <c r="A92" s="42" t="n"/>
      <c r="B92" s="30" t="n"/>
      <c r="C92" s="29" t="n"/>
      <c r="D92" s="29" t="n"/>
      <c r="E92" s="29" t="n"/>
      <c r="F92" s="29" t="n"/>
      <c r="G92" s="29" t="n"/>
      <c r="H92" s="29" t="n"/>
      <c r="I92" s="29" t="n"/>
      <c r="J92" s="30" t="n"/>
      <c r="K92" s="29" t="n"/>
      <c r="L92" s="29" t="n"/>
      <c r="M92" s="29" t="n"/>
      <c r="N92" s="29" t="n"/>
    </row>
    <row r="93">
      <c r="A93" s="42" t="n"/>
      <c r="B93" s="30" t="n"/>
      <c r="C93" s="29" t="n"/>
      <c r="D93" s="29" t="n"/>
      <c r="E93" s="29" t="n"/>
      <c r="F93" s="29" t="n"/>
      <c r="G93" s="29" t="n"/>
      <c r="H93" s="29" t="n"/>
      <c r="I93" s="29" t="n"/>
      <c r="J93" s="30" t="n"/>
      <c r="K93" s="29" t="n"/>
      <c r="L93" s="29" t="n"/>
      <c r="M93" s="29" t="n"/>
      <c r="N93" s="29" t="n"/>
    </row>
    <row r="94">
      <c r="A94" s="42" t="n"/>
      <c r="B94" s="30" t="n"/>
      <c r="C94" s="29" t="n"/>
      <c r="D94" s="29" t="n"/>
      <c r="E94" s="29" t="n"/>
      <c r="F94" s="29" t="n"/>
      <c r="G94" s="29" t="n"/>
      <c r="H94" s="29" t="n"/>
      <c r="I94" s="29" t="n"/>
      <c r="J94" s="30" t="n"/>
      <c r="K94" s="29" t="n"/>
      <c r="L94" s="29" t="n"/>
      <c r="M94" s="29" t="n"/>
      <c r="N94" s="29" t="n"/>
    </row>
    <row r="95">
      <c r="A95" s="42" t="n"/>
      <c r="B95" s="30" t="n"/>
      <c r="C95" s="29" t="n"/>
      <c r="D95" s="29" t="n"/>
      <c r="E95" s="29" t="n"/>
      <c r="F95" s="29" t="n"/>
      <c r="G95" s="29" t="n"/>
      <c r="H95" s="29" t="n"/>
      <c r="I95" s="29" t="n"/>
      <c r="J95" s="30" t="n"/>
      <c r="K95" s="29" t="n"/>
      <c r="L95" s="29" t="n"/>
      <c r="M95" s="29" t="n"/>
      <c r="N95" s="29" t="n"/>
    </row>
    <row r="96">
      <c r="A96" s="42" t="n"/>
      <c r="B96" s="30" t="n"/>
      <c r="C96" s="29" t="n"/>
      <c r="D96" s="29" t="n"/>
      <c r="E96" s="29" t="n"/>
      <c r="F96" s="29" t="n"/>
      <c r="G96" s="29" t="n"/>
      <c r="H96" s="29" t="n"/>
      <c r="I96" s="29" t="n"/>
      <c r="J96" s="30" t="n"/>
      <c r="K96" s="29" t="n"/>
      <c r="L96" s="29" t="n"/>
      <c r="M96" s="29" t="n"/>
      <c r="N96" s="29" t="n"/>
    </row>
    <row r="97">
      <c r="A97" s="42" t="n"/>
      <c r="B97" s="30" t="n"/>
      <c r="C97" s="29" t="n"/>
      <c r="D97" s="29" t="n"/>
      <c r="E97" s="29" t="n"/>
      <c r="F97" s="29" t="n"/>
      <c r="G97" s="29" t="n"/>
      <c r="H97" s="29" t="n"/>
      <c r="I97" s="29" t="n"/>
      <c r="J97" s="30" t="n"/>
      <c r="K97" s="29" t="n"/>
      <c r="L97" s="29" t="n"/>
      <c r="M97" s="29" t="n"/>
      <c r="N97" s="29" t="n"/>
    </row>
    <row r="98">
      <c r="A98" s="42" t="n"/>
      <c r="B98" s="30" t="n"/>
      <c r="C98" s="29" t="n"/>
      <c r="D98" s="29" t="n"/>
      <c r="E98" s="29" t="n"/>
      <c r="F98" s="29" t="n"/>
      <c r="G98" s="29" t="n"/>
      <c r="H98" s="29" t="n"/>
      <c r="I98" s="29" t="n"/>
      <c r="J98" s="30" t="n"/>
      <c r="K98" s="29" t="n"/>
      <c r="L98" s="29" t="n"/>
      <c r="M98" s="29" t="n"/>
      <c r="N98" s="29" t="n"/>
    </row>
    <row r="99">
      <c r="A99" s="42" t="n"/>
      <c r="B99" s="30" t="n"/>
      <c r="C99" s="29" t="n"/>
      <c r="D99" s="29" t="n"/>
      <c r="E99" s="29" t="n"/>
      <c r="F99" s="29" t="n"/>
      <c r="G99" s="29" t="n"/>
      <c r="H99" s="29" t="n"/>
      <c r="I99" s="29" t="n"/>
      <c r="J99" s="30" t="n"/>
      <c r="K99" s="29" t="n"/>
      <c r="L99" s="29" t="n"/>
      <c r="M99" s="29" t="n"/>
      <c r="N99" s="29" t="n"/>
    </row>
    <row r="100">
      <c r="A100" s="42" t="n"/>
      <c r="B100" s="30" t="n"/>
      <c r="C100" s="29" t="n"/>
      <c r="D100" s="29" t="n"/>
      <c r="E100" s="29" t="n"/>
      <c r="F100" s="29" t="n"/>
      <c r="G100" s="29" t="n"/>
      <c r="H100" s="29" t="n"/>
      <c r="I100" s="29" t="n"/>
      <c r="J100" s="30" t="n"/>
      <c r="K100" s="29" t="n"/>
      <c r="L100" s="29" t="n"/>
      <c r="M100" s="29" t="n"/>
      <c r="N100" s="29" t="n"/>
    </row>
    <row r="101">
      <c r="A101" s="42" t="n"/>
      <c r="B101" s="30" t="n"/>
      <c r="C101" s="29" t="n"/>
      <c r="D101" s="29" t="n"/>
      <c r="E101" s="29" t="n"/>
      <c r="F101" s="29" t="n"/>
      <c r="G101" s="29" t="n"/>
      <c r="H101" s="29" t="n"/>
      <c r="I101" s="29" t="n"/>
      <c r="J101" s="30" t="n"/>
      <c r="K101" s="29" t="n"/>
      <c r="L101" s="29" t="n"/>
      <c r="M101" s="29" t="n"/>
      <c r="N101" s="29" t="n"/>
    </row>
    <row r="102">
      <c r="A102" s="42" t="n"/>
      <c r="B102" s="30" t="n"/>
      <c r="C102" s="29" t="n"/>
      <c r="D102" s="29" t="n"/>
      <c r="E102" s="29" t="n"/>
      <c r="F102" s="29" t="n"/>
      <c r="G102" s="29" t="n"/>
      <c r="H102" s="29" t="n"/>
      <c r="I102" s="29" t="n"/>
      <c r="J102" s="30" t="n"/>
      <c r="K102" s="29" t="n"/>
      <c r="L102" s="29" t="n"/>
      <c r="M102" s="29" t="n"/>
      <c r="N102" s="29" t="n"/>
    </row>
    <row r="103">
      <c r="A103" s="42" t="n"/>
      <c r="B103" s="30" t="n"/>
      <c r="C103" s="29" t="n"/>
      <c r="D103" s="29" t="n"/>
      <c r="E103" s="29" t="n"/>
      <c r="F103" s="29" t="n"/>
      <c r="G103" s="29" t="n"/>
      <c r="H103" s="29" t="n"/>
      <c r="I103" s="29" t="n"/>
      <c r="J103" s="30" t="n"/>
      <c r="K103" s="29" t="n"/>
      <c r="L103" s="29" t="n"/>
      <c r="M103" s="29" t="n"/>
      <c r="N103" s="29" t="n"/>
    </row>
    <row r="104">
      <c r="A104" s="42" t="n"/>
      <c r="B104" s="30" t="n"/>
      <c r="C104" s="29" t="n"/>
      <c r="D104" s="29" t="n"/>
      <c r="E104" s="29" t="n"/>
      <c r="F104" s="29" t="n"/>
      <c r="G104" s="29" t="n"/>
      <c r="H104" s="29" t="n"/>
      <c r="I104" s="29" t="n"/>
      <c r="J104" s="30" t="n"/>
      <c r="K104" s="29" t="n"/>
      <c r="L104" s="29" t="n"/>
      <c r="M104" s="29" t="n"/>
      <c r="N104" s="29" t="n"/>
    </row>
    <row r="105">
      <c r="A105" s="42" t="n"/>
      <c r="B105" s="30" t="n"/>
      <c r="C105" s="29" t="n"/>
      <c r="D105" s="29" t="n"/>
      <c r="E105" s="29" t="n"/>
      <c r="F105" s="29" t="n"/>
      <c r="G105" s="29" t="n"/>
      <c r="H105" s="29" t="n"/>
      <c r="I105" s="29" t="n"/>
      <c r="J105" s="30" t="n"/>
      <c r="K105" s="29" t="n"/>
      <c r="L105" s="29" t="n"/>
      <c r="M105" s="29" t="n"/>
      <c r="N105" s="29" t="n"/>
    </row>
  </sheetData>
  <dataValidations count="5">
    <dataValidation sqref="H6:H105" showDropDown="0" showInputMessage="0" showErrorMessage="0" allowBlank="1" type="list">
      <formula1>Types!$I$141:$I$144</formula1>
    </dataValidation>
    <dataValidation sqref="G6:G105" showDropDown="0" showInputMessage="0" showErrorMessage="0" allowBlank="1" type="list">
      <formula1>Types!$I$100:$I$104</formula1>
    </dataValidation>
    <dataValidation sqref="E6:E105" showDropDown="0" showInputMessage="0" showErrorMessage="0" allowBlank="1" type="list">
      <formula1>Types!$B$7:$B$15</formula1>
    </dataValidation>
    <dataValidation sqref="F6:F105" showDropDown="0" showInputMessage="0" showErrorMessage="0" allowBlank="1" type="list">
      <formula1>"Low,Medium,High,Critical"</formula1>
    </dataValidation>
    <dataValidation sqref="N6:N105" showDropDown="0" showInputMessage="0" showErrorMessage="0" allowBlank="1" type="list">
      <formula1>Types!$I$157:$I$159</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2026-08-07T11:09:55Z</dcterms:created>
  <dcterms:modified xmlns:dcterms="http://purl.org/dc/terms/" xmlns:xsi="http://www.w3.org/2001/XMLSchema-instance" xsi:type="dcterms:W3CDTF">2026-08-14T12:54:58Z</dcterms:modified>
</cp:coreProperties>
</file>